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4340" windowHeight="7260"/>
  </bookViews>
  <sheets>
    <sheet name="Instructions" sheetId="2" r:id="rId1"/>
    <sheet name="Lv 16-17" sheetId="1" r:id="rId2"/>
    <sheet name="Lv 5-6" sheetId="3" r:id="rId3"/>
    <sheet name="Lv 7-8" sheetId="4" r:id="rId4"/>
    <sheet name="Lv 13-15" sheetId="5" r:id="rId5"/>
    <sheet name="Lv 12-13 (segmented)" sheetId="6" r:id="rId6"/>
    <sheet name="Lv 11" sheetId="7" r:id="rId7"/>
  </sheets>
  <calcPr calcId="145621"/>
</workbook>
</file>

<file path=xl/calcChain.xml><?xml version="1.0" encoding="utf-8"?>
<calcChain xmlns="http://schemas.openxmlformats.org/spreadsheetml/2006/main">
  <c r="H92" i="3" l="1"/>
  <c r="N92" i="3" s="1"/>
  <c r="G92" i="3"/>
  <c r="N94" i="3"/>
  <c r="H94" i="3"/>
  <c r="G94" i="3"/>
  <c r="H93" i="3"/>
  <c r="N93" i="3" s="1"/>
  <c r="G93" i="3"/>
  <c r="R93" i="3" s="1"/>
  <c r="S93" i="3" s="1"/>
  <c r="Q107" i="3"/>
  <c r="H107" i="3"/>
  <c r="G107" i="3"/>
  <c r="R107" i="3" s="1"/>
  <c r="S107" i="3" s="1"/>
  <c r="T106" i="3"/>
  <c r="H106" i="3"/>
  <c r="G106" i="3"/>
  <c r="R106" i="3" s="1"/>
  <c r="S106" i="3" s="1"/>
  <c r="H105" i="3"/>
  <c r="G105" i="3"/>
  <c r="R105" i="3" s="1"/>
  <c r="S105" i="3" s="1"/>
  <c r="H104" i="3"/>
  <c r="G104" i="3"/>
  <c r="R104" i="3" s="1"/>
  <c r="S104" i="3" s="1"/>
  <c r="H103" i="3"/>
  <c r="G103" i="3"/>
  <c r="R103" i="3" s="1"/>
  <c r="S103" i="3" s="1"/>
  <c r="B98" i="3"/>
  <c r="R96" i="3"/>
  <c r="S96" i="3" s="1"/>
  <c r="Q96" i="3"/>
  <c r="H96" i="3"/>
  <c r="G96" i="3"/>
  <c r="Q95" i="3"/>
  <c r="H95" i="3"/>
  <c r="G95" i="3"/>
  <c r="T95" i="3" s="1"/>
  <c r="Q94" i="3"/>
  <c r="T94" i="3"/>
  <c r="T93" i="3"/>
  <c r="Q93" i="3"/>
  <c r="T92" i="3"/>
  <c r="R92" i="3"/>
  <c r="S92" i="3" s="1"/>
  <c r="Q92" i="3"/>
  <c r="B100" i="3" s="1"/>
  <c r="N95" i="3" l="1"/>
  <c r="R95" i="3"/>
  <c r="S95" i="3" s="1"/>
  <c r="N96" i="3"/>
  <c r="U92" i="3"/>
  <c r="U93" i="3"/>
  <c r="R94" i="3"/>
  <c r="S94" i="3" s="1"/>
  <c r="U94" i="3"/>
  <c r="T103" i="3"/>
  <c r="N103" i="3"/>
  <c r="N104" i="3"/>
  <c r="T104" i="3"/>
  <c r="N105" i="3"/>
  <c r="T105" i="3"/>
  <c r="N107" i="3"/>
  <c r="T107" i="3"/>
  <c r="N106" i="3"/>
  <c r="Q103" i="3"/>
  <c r="Q104" i="3"/>
  <c r="Q105" i="3"/>
  <c r="Q106" i="3"/>
  <c r="U95" i="3"/>
  <c r="T96" i="3"/>
  <c r="U96" i="3" s="1"/>
  <c r="B53" i="7"/>
  <c r="Q51" i="7" s="1"/>
  <c r="T51" i="7"/>
  <c r="H51" i="7"/>
  <c r="N51" i="7" s="1"/>
  <c r="G51" i="7"/>
  <c r="R51" i="7" s="1"/>
  <c r="S51" i="7" s="1"/>
  <c r="T50" i="7"/>
  <c r="H50" i="7"/>
  <c r="N50" i="7" s="1"/>
  <c r="G50" i="7"/>
  <c r="R50" i="7" s="1"/>
  <c r="S50" i="7" s="1"/>
  <c r="T49" i="7"/>
  <c r="H49" i="7"/>
  <c r="N49" i="7" s="1"/>
  <c r="G49" i="7"/>
  <c r="R49" i="7" s="1"/>
  <c r="S49" i="7" s="1"/>
  <c r="T48" i="7"/>
  <c r="H48" i="7"/>
  <c r="N48" i="7" s="1"/>
  <c r="G48" i="7"/>
  <c r="R48" i="7" s="1"/>
  <c r="S48" i="7" s="1"/>
  <c r="T47" i="7"/>
  <c r="H47" i="7"/>
  <c r="N47" i="7" s="1"/>
  <c r="G47" i="7"/>
  <c r="R47" i="7" s="1"/>
  <c r="S47" i="7" s="1"/>
  <c r="B42" i="7"/>
  <c r="B31" i="7"/>
  <c r="Q27" i="7" s="1"/>
  <c r="Q37" i="7"/>
  <c r="H37" i="7"/>
  <c r="G37" i="7"/>
  <c r="R37" i="7" s="1"/>
  <c r="S37" i="7" s="1"/>
  <c r="Q40" i="7"/>
  <c r="H40" i="7"/>
  <c r="G40" i="7"/>
  <c r="R40" i="7" s="1"/>
  <c r="H39" i="7"/>
  <c r="G39" i="7"/>
  <c r="R39" i="7" s="1"/>
  <c r="H38" i="7"/>
  <c r="G38" i="7"/>
  <c r="R38" i="7" s="1"/>
  <c r="S38" i="7" s="1"/>
  <c r="T36" i="7"/>
  <c r="H36" i="7"/>
  <c r="N36" i="7" s="1"/>
  <c r="G36" i="7"/>
  <c r="R36" i="7" s="1"/>
  <c r="S36" i="7" s="1"/>
  <c r="H29" i="7"/>
  <c r="G29" i="7"/>
  <c r="R29" i="7" s="1"/>
  <c r="S29" i="7" s="1"/>
  <c r="H28" i="7"/>
  <c r="G28" i="7"/>
  <c r="T28" i="7" s="1"/>
  <c r="T27" i="7"/>
  <c r="R27" i="7"/>
  <c r="H27" i="7"/>
  <c r="G27" i="7"/>
  <c r="N27" i="7" s="1"/>
  <c r="T26" i="7"/>
  <c r="Q26" i="7"/>
  <c r="H26" i="7"/>
  <c r="G26" i="7"/>
  <c r="R26" i="7" s="1"/>
  <c r="S26" i="7" s="1"/>
  <c r="T25" i="7"/>
  <c r="R25" i="7"/>
  <c r="N25" i="7"/>
  <c r="H25" i="7"/>
  <c r="G25" i="7"/>
  <c r="B111" i="3" l="1"/>
  <c r="B99" i="3"/>
  <c r="Q47" i="7"/>
  <c r="Q48" i="7"/>
  <c r="Q49" i="7"/>
  <c r="Q50" i="7"/>
  <c r="N38" i="7"/>
  <c r="N39" i="7"/>
  <c r="N40" i="7"/>
  <c r="T37" i="7"/>
  <c r="S40" i="7"/>
  <c r="S39" i="7"/>
  <c r="Q29" i="7"/>
  <c r="S27" i="7"/>
  <c r="T40" i="7"/>
  <c r="T38" i="7"/>
  <c r="T39" i="7"/>
  <c r="N37" i="7"/>
  <c r="Q36" i="7"/>
  <c r="Q38" i="7"/>
  <c r="Q39" i="7"/>
  <c r="N29" i="7"/>
  <c r="T29" i="7"/>
  <c r="N28" i="7"/>
  <c r="R28" i="7"/>
  <c r="Q28" i="7"/>
  <c r="Q25" i="7"/>
  <c r="S28" i="7"/>
  <c r="S25" i="7"/>
  <c r="N26" i="7"/>
  <c r="T16" i="7"/>
  <c r="Q16" i="7"/>
  <c r="H16" i="7"/>
  <c r="N16" i="7" s="1"/>
  <c r="G16" i="7"/>
  <c r="R16" i="7" s="1"/>
  <c r="S16" i="7" s="1"/>
  <c r="R18" i="7"/>
  <c r="S18" i="7" s="1"/>
  <c r="Q18" i="7"/>
  <c r="H18" i="7"/>
  <c r="T18" i="7" s="1"/>
  <c r="G18" i="7"/>
  <c r="Q17" i="7"/>
  <c r="H17" i="7"/>
  <c r="G17" i="7"/>
  <c r="R17" i="7" s="1"/>
  <c r="S17" i="7" s="1"/>
  <c r="Q15" i="7"/>
  <c r="H15" i="7"/>
  <c r="G15" i="7"/>
  <c r="R15" i="7" s="1"/>
  <c r="S15" i="7" s="1"/>
  <c r="Q14" i="7"/>
  <c r="H14" i="7"/>
  <c r="G14" i="7"/>
  <c r="R14" i="7" s="1"/>
  <c r="S14" i="7" s="1"/>
  <c r="Q7" i="7"/>
  <c r="Q6" i="7"/>
  <c r="Q5" i="7"/>
  <c r="Q4" i="7"/>
  <c r="Q3" i="7"/>
  <c r="H7" i="7"/>
  <c r="G7" i="7"/>
  <c r="R7" i="7" s="1"/>
  <c r="S7" i="7" s="1"/>
  <c r="H6" i="7"/>
  <c r="G6" i="7"/>
  <c r="R6" i="7" s="1"/>
  <c r="S6" i="7" s="1"/>
  <c r="H5" i="7"/>
  <c r="G5" i="7"/>
  <c r="R5" i="7" s="1"/>
  <c r="S5" i="7" s="1"/>
  <c r="H4" i="7"/>
  <c r="G4" i="7"/>
  <c r="R4" i="7" s="1"/>
  <c r="S4" i="7" s="1"/>
  <c r="H3" i="7"/>
  <c r="G3" i="7"/>
  <c r="R3" i="7" s="1"/>
  <c r="S3" i="7" s="1"/>
  <c r="Q73" i="4"/>
  <c r="H73" i="4"/>
  <c r="T73" i="4" s="1"/>
  <c r="G73" i="4"/>
  <c r="R73" i="4" s="1"/>
  <c r="S73" i="4" s="1"/>
  <c r="Q72" i="4"/>
  <c r="H72" i="4"/>
  <c r="T72" i="4" s="1"/>
  <c r="G72" i="4"/>
  <c r="R72" i="4" s="1"/>
  <c r="S72" i="4" s="1"/>
  <c r="Q71" i="4"/>
  <c r="H71" i="4"/>
  <c r="T71" i="4" s="1"/>
  <c r="G71" i="4"/>
  <c r="R71" i="4" s="1"/>
  <c r="S71" i="4" s="1"/>
  <c r="Q70" i="4"/>
  <c r="H70" i="4"/>
  <c r="T70" i="4" s="1"/>
  <c r="G70" i="4"/>
  <c r="R70" i="4" s="1"/>
  <c r="S70" i="4" s="1"/>
  <c r="Q69" i="4"/>
  <c r="H69" i="4"/>
  <c r="T69" i="4" s="1"/>
  <c r="G69" i="4"/>
  <c r="R69" i="4" s="1"/>
  <c r="S69" i="4" s="1"/>
  <c r="B9" i="3"/>
  <c r="U104" i="3" l="1"/>
  <c r="U107" i="3"/>
  <c r="U105" i="3"/>
  <c r="U103" i="3"/>
  <c r="U106" i="3"/>
  <c r="B55" i="7"/>
  <c r="B33" i="7"/>
  <c r="U26" i="7" s="1"/>
  <c r="B44" i="7"/>
  <c r="U37" i="7" s="1"/>
  <c r="N15" i="7"/>
  <c r="T6" i="7"/>
  <c r="B22" i="7"/>
  <c r="U16" i="7" s="1"/>
  <c r="N17" i="7"/>
  <c r="N14" i="7"/>
  <c r="T15" i="7"/>
  <c r="T17" i="7"/>
  <c r="T14" i="7"/>
  <c r="N18" i="7"/>
  <c r="N6" i="7"/>
  <c r="N7" i="7"/>
  <c r="T7" i="7"/>
  <c r="T5" i="7"/>
  <c r="N5" i="7"/>
  <c r="N3" i="7"/>
  <c r="T3" i="7"/>
  <c r="N4" i="7"/>
  <c r="T4" i="7"/>
  <c r="B77" i="4"/>
  <c r="N70" i="4"/>
  <c r="U70" i="4" s="1"/>
  <c r="N72" i="4"/>
  <c r="N69" i="4"/>
  <c r="N71" i="4"/>
  <c r="N73" i="4"/>
  <c r="B20" i="3"/>
  <c r="B65" i="3"/>
  <c r="B54" i="3"/>
  <c r="B31" i="3"/>
  <c r="U72" i="4" l="1"/>
  <c r="B110" i="3"/>
  <c r="U48" i="7"/>
  <c r="U51" i="7"/>
  <c r="U49" i="7"/>
  <c r="U47" i="7"/>
  <c r="U50" i="7"/>
  <c r="U36" i="7"/>
  <c r="U28" i="7"/>
  <c r="U25" i="7"/>
  <c r="U27" i="7"/>
  <c r="U29" i="7"/>
  <c r="U39" i="7"/>
  <c r="U40" i="7"/>
  <c r="U38" i="7"/>
  <c r="U15" i="7"/>
  <c r="U18" i="7"/>
  <c r="U14" i="7"/>
  <c r="U17" i="7"/>
  <c r="U71" i="4"/>
  <c r="U69" i="4"/>
  <c r="U73" i="4"/>
  <c r="Q62" i="4"/>
  <c r="H62" i="4"/>
  <c r="G62" i="4"/>
  <c r="T62" i="4" s="1"/>
  <c r="T61" i="4"/>
  <c r="R61" i="4"/>
  <c r="S61" i="4" s="1"/>
  <c r="H61" i="4"/>
  <c r="G61" i="4"/>
  <c r="H60" i="4"/>
  <c r="G60" i="4"/>
  <c r="T60" i="4" s="1"/>
  <c r="H59" i="4"/>
  <c r="G59" i="4"/>
  <c r="T59" i="4" s="1"/>
  <c r="T58" i="4"/>
  <c r="R58" i="4"/>
  <c r="S58" i="4" s="1"/>
  <c r="H58" i="4"/>
  <c r="G58" i="4"/>
  <c r="F11" i="6"/>
  <c r="F45" i="6"/>
  <c r="F34" i="6"/>
  <c r="Q41" i="6"/>
  <c r="H41" i="6"/>
  <c r="T41" i="6" s="1"/>
  <c r="G41" i="6"/>
  <c r="R41" i="6" s="1"/>
  <c r="S41" i="6" s="1"/>
  <c r="Q40" i="6"/>
  <c r="H40" i="6"/>
  <c r="G40" i="6"/>
  <c r="R40" i="6" s="1"/>
  <c r="S40" i="6" s="1"/>
  <c r="Q39" i="6"/>
  <c r="H39" i="6"/>
  <c r="G39" i="6"/>
  <c r="R39" i="6" s="1"/>
  <c r="S39" i="6" s="1"/>
  <c r="Q38" i="6"/>
  <c r="H38" i="6"/>
  <c r="G38" i="6"/>
  <c r="R38" i="6" s="1"/>
  <c r="S38" i="6" s="1"/>
  <c r="Q37" i="6"/>
  <c r="H37" i="6"/>
  <c r="G37" i="6"/>
  <c r="R37" i="6" s="1"/>
  <c r="S37" i="6" s="1"/>
  <c r="T30" i="6"/>
  <c r="Q30" i="6"/>
  <c r="H30" i="6"/>
  <c r="G30" i="6"/>
  <c r="R30" i="6" s="1"/>
  <c r="S30" i="6" s="1"/>
  <c r="Q29" i="6"/>
  <c r="H29" i="6"/>
  <c r="N29" i="6" s="1"/>
  <c r="G29" i="6"/>
  <c r="R29" i="6" s="1"/>
  <c r="S29" i="6" s="1"/>
  <c r="T28" i="6"/>
  <c r="Q28" i="6"/>
  <c r="H28" i="6"/>
  <c r="G28" i="6"/>
  <c r="R28" i="6" s="1"/>
  <c r="S28" i="6" s="1"/>
  <c r="Q27" i="6"/>
  <c r="H27" i="6"/>
  <c r="N27" i="6" s="1"/>
  <c r="G27" i="6"/>
  <c r="R27" i="6" s="1"/>
  <c r="S27" i="6" s="1"/>
  <c r="T26" i="6"/>
  <c r="Q26" i="6"/>
  <c r="B34" i="6" s="1"/>
  <c r="H26" i="6"/>
  <c r="G26" i="6"/>
  <c r="R26" i="6" s="1"/>
  <c r="S26" i="6" s="1"/>
  <c r="F22" i="6"/>
  <c r="Q18" i="6"/>
  <c r="H18" i="6"/>
  <c r="G18" i="6"/>
  <c r="R18" i="6" s="1"/>
  <c r="S18" i="6" s="1"/>
  <c r="Q17" i="6"/>
  <c r="H17" i="6"/>
  <c r="G17" i="6"/>
  <c r="R17" i="6" s="1"/>
  <c r="S17" i="6" s="1"/>
  <c r="Q16" i="6"/>
  <c r="H16" i="6"/>
  <c r="G16" i="6"/>
  <c r="R16" i="6" s="1"/>
  <c r="S16" i="6" s="1"/>
  <c r="T15" i="6"/>
  <c r="Q15" i="6"/>
  <c r="H15" i="6"/>
  <c r="G15" i="6"/>
  <c r="R15" i="6" s="1"/>
  <c r="S15" i="6" s="1"/>
  <c r="Q14" i="6"/>
  <c r="H14" i="6"/>
  <c r="G14" i="6"/>
  <c r="R14" i="6" s="1"/>
  <c r="S14" i="6" s="1"/>
  <c r="T7" i="6"/>
  <c r="Q7" i="6"/>
  <c r="H7" i="6"/>
  <c r="G7" i="6"/>
  <c r="R7" i="6" s="1"/>
  <c r="S7" i="6" s="1"/>
  <c r="Q6" i="6"/>
  <c r="H6" i="6"/>
  <c r="G6" i="6"/>
  <c r="R6" i="6" s="1"/>
  <c r="S6" i="6" s="1"/>
  <c r="Q5" i="6"/>
  <c r="H5" i="6"/>
  <c r="T5" i="6" s="1"/>
  <c r="G5" i="6"/>
  <c r="R5" i="6" s="1"/>
  <c r="S5" i="6" s="1"/>
  <c r="Q4" i="6"/>
  <c r="H4" i="6"/>
  <c r="G4" i="6"/>
  <c r="R4" i="6" s="1"/>
  <c r="S4" i="6" s="1"/>
  <c r="Q3" i="6"/>
  <c r="H3" i="6"/>
  <c r="G3" i="6"/>
  <c r="R3" i="6" s="1"/>
  <c r="S3" i="6" s="1"/>
  <c r="B76" i="4" l="1"/>
  <c r="B54" i="7"/>
  <c r="B32" i="7"/>
  <c r="B43" i="7"/>
  <c r="B21" i="7"/>
  <c r="T37" i="6"/>
  <c r="B45" i="6"/>
  <c r="T39" i="6"/>
  <c r="T27" i="6"/>
  <c r="T29" i="6"/>
  <c r="T40" i="6"/>
  <c r="N26" i="6"/>
  <c r="U26" i="6" s="1"/>
  <c r="N28" i="6"/>
  <c r="U28" i="6" s="1"/>
  <c r="B33" i="6" s="1"/>
  <c r="N30" i="6"/>
  <c r="U30" i="6" s="1"/>
  <c r="T38" i="6"/>
  <c r="N58" i="4"/>
  <c r="N59" i="4"/>
  <c r="R59" i="4"/>
  <c r="S59" i="4" s="1"/>
  <c r="N60" i="4"/>
  <c r="R60" i="4"/>
  <c r="S60" i="4" s="1"/>
  <c r="N61" i="4"/>
  <c r="N62" i="4"/>
  <c r="R62" i="4"/>
  <c r="S62" i="4" s="1"/>
  <c r="Q58" i="4"/>
  <c r="Q59" i="4"/>
  <c r="Q60" i="4"/>
  <c r="Q61" i="4"/>
  <c r="N37" i="6"/>
  <c r="U37" i="6" s="1"/>
  <c r="N38" i="6"/>
  <c r="U38" i="6" s="1"/>
  <c r="N39" i="6"/>
  <c r="N40" i="6"/>
  <c r="U40" i="6" s="1"/>
  <c r="N41" i="6"/>
  <c r="U41" i="6" s="1"/>
  <c r="U27" i="6"/>
  <c r="U29" i="6"/>
  <c r="N18" i="6"/>
  <c r="T18" i="6"/>
  <c r="N17" i="6"/>
  <c r="T17" i="6"/>
  <c r="N15" i="6"/>
  <c r="B22" i="6"/>
  <c r="N16" i="6"/>
  <c r="T16" i="6"/>
  <c r="N7" i="6"/>
  <c r="T6" i="6"/>
  <c r="N6" i="6"/>
  <c r="U6" i="6" s="1"/>
  <c r="N5" i="6"/>
  <c r="N14" i="6"/>
  <c r="T14" i="6"/>
  <c r="T4" i="6"/>
  <c r="N4" i="6"/>
  <c r="B11" i="6"/>
  <c r="U7" i="6" s="1"/>
  <c r="N3" i="6"/>
  <c r="T3" i="6"/>
  <c r="Q71" i="1"/>
  <c r="H71" i="1"/>
  <c r="G71" i="1"/>
  <c r="R71" i="1" s="1"/>
  <c r="S71" i="1" s="1"/>
  <c r="Q70" i="1"/>
  <c r="H70" i="1"/>
  <c r="G70" i="1"/>
  <c r="R70" i="1" s="1"/>
  <c r="S70" i="1" s="1"/>
  <c r="B75" i="1"/>
  <c r="Q73" i="1" s="1"/>
  <c r="H73" i="1"/>
  <c r="N73" i="1" s="1"/>
  <c r="G73" i="1"/>
  <c r="R73" i="1" s="1"/>
  <c r="S73" i="1" s="1"/>
  <c r="R72" i="1"/>
  <c r="S72" i="1" s="1"/>
  <c r="H72" i="1"/>
  <c r="N72" i="1" s="1"/>
  <c r="R69" i="1"/>
  <c r="S69" i="1" s="1"/>
  <c r="Q69" i="1"/>
  <c r="H69" i="1"/>
  <c r="N69" i="1" s="1"/>
  <c r="G69" i="1"/>
  <c r="U5" i="6" l="1"/>
  <c r="U39" i="6"/>
  <c r="B44" i="6" s="1"/>
  <c r="B66" i="4"/>
  <c r="U62" i="4" s="1"/>
  <c r="U18" i="6"/>
  <c r="U16" i="6"/>
  <c r="U17" i="6"/>
  <c r="U15" i="6"/>
  <c r="U14" i="6"/>
  <c r="U4" i="6"/>
  <c r="U3" i="6"/>
  <c r="N70" i="1"/>
  <c r="T72" i="1"/>
  <c r="T73" i="1"/>
  <c r="T70" i="1"/>
  <c r="T71" i="1"/>
  <c r="T69" i="1"/>
  <c r="N71" i="1"/>
  <c r="Q72" i="1"/>
  <c r="B77" i="1" s="1"/>
  <c r="B64" i="1"/>
  <c r="Q59" i="1"/>
  <c r="H62" i="1"/>
  <c r="G62" i="1"/>
  <c r="R62" i="1" s="1"/>
  <c r="T61" i="1"/>
  <c r="R61" i="1"/>
  <c r="Q61" i="1"/>
  <c r="H61" i="1"/>
  <c r="N61" i="1" s="1"/>
  <c r="H60" i="1"/>
  <c r="G60" i="1"/>
  <c r="R60" i="1" s="1"/>
  <c r="T59" i="1"/>
  <c r="R59" i="1"/>
  <c r="H59" i="1"/>
  <c r="G59" i="1"/>
  <c r="H58" i="1"/>
  <c r="G58" i="1"/>
  <c r="R58" i="1" s="1"/>
  <c r="Q62" i="5"/>
  <c r="H62" i="5"/>
  <c r="G62" i="5"/>
  <c r="R62" i="5" s="1"/>
  <c r="S62" i="5" s="1"/>
  <c r="T61" i="5"/>
  <c r="Q61" i="5"/>
  <c r="H61" i="5"/>
  <c r="N61" i="5" s="1"/>
  <c r="R61" i="5"/>
  <c r="S61" i="5" s="1"/>
  <c r="Q60" i="5"/>
  <c r="H60" i="5"/>
  <c r="G60" i="5"/>
  <c r="R60" i="5" s="1"/>
  <c r="S60" i="5" s="1"/>
  <c r="T59" i="5"/>
  <c r="Q59" i="5"/>
  <c r="H59" i="5"/>
  <c r="G59" i="5"/>
  <c r="R59" i="5" s="1"/>
  <c r="S59" i="5" s="1"/>
  <c r="Q58" i="5"/>
  <c r="H58" i="5"/>
  <c r="N58" i="5" s="1"/>
  <c r="G58" i="5"/>
  <c r="R58" i="5" s="1"/>
  <c r="S58" i="5" s="1"/>
  <c r="T51" i="5"/>
  <c r="Q51" i="5"/>
  <c r="H51" i="5"/>
  <c r="N51" i="5" s="1"/>
  <c r="G51" i="5"/>
  <c r="R51" i="5" s="1"/>
  <c r="S51" i="5" s="1"/>
  <c r="T50" i="5"/>
  <c r="Q50" i="5"/>
  <c r="H50" i="5"/>
  <c r="N50" i="5" s="1"/>
  <c r="G50" i="5"/>
  <c r="R50" i="5" s="1"/>
  <c r="S50" i="5" s="1"/>
  <c r="Q49" i="5"/>
  <c r="H49" i="5"/>
  <c r="G49" i="5"/>
  <c r="R49" i="5" s="1"/>
  <c r="S49" i="5" s="1"/>
  <c r="Q48" i="5"/>
  <c r="H48" i="5"/>
  <c r="N48" i="5" s="1"/>
  <c r="G48" i="5"/>
  <c r="R48" i="5" s="1"/>
  <c r="S48" i="5" s="1"/>
  <c r="Q47" i="5"/>
  <c r="H47" i="5"/>
  <c r="N47" i="5" s="1"/>
  <c r="G47" i="5"/>
  <c r="R47" i="5" s="1"/>
  <c r="S47" i="5" s="1"/>
  <c r="T40" i="5"/>
  <c r="R40" i="5"/>
  <c r="S40" i="5" s="1"/>
  <c r="Q40" i="5"/>
  <c r="H40" i="5"/>
  <c r="N40" i="5" s="1"/>
  <c r="G40" i="5"/>
  <c r="T39" i="5"/>
  <c r="R39" i="5"/>
  <c r="S39" i="5" s="1"/>
  <c r="Q39" i="5"/>
  <c r="H39" i="5"/>
  <c r="N39" i="5" s="1"/>
  <c r="G39" i="5"/>
  <c r="T38" i="5"/>
  <c r="Q38" i="5"/>
  <c r="H38" i="5"/>
  <c r="G38" i="5"/>
  <c r="R38" i="5" s="1"/>
  <c r="S38" i="5" s="1"/>
  <c r="Q37" i="5"/>
  <c r="H37" i="5"/>
  <c r="G37" i="5"/>
  <c r="T37" i="5" s="1"/>
  <c r="T36" i="5"/>
  <c r="R36" i="5"/>
  <c r="S36" i="5" s="1"/>
  <c r="Q36" i="5"/>
  <c r="H36" i="5"/>
  <c r="N36" i="5" s="1"/>
  <c r="G36" i="5"/>
  <c r="Q29" i="5"/>
  <c r="N29" i="5"/>
  <c r="H29" i="5"/>
  <c r="T29" i="5" s="1"/>
  <c r="G29" i="5"/>
  <c r="R29" i="5" s="1"/>
  <c r="S29" i="5" s="1"/>
  <c r="Q28" i="5"/>
  <c r="N28" i="5"/>
  <c r="H28" i="5"/>
  <c r="T28" i="5" s="1"/>
  <c r="G28" i="5"/>
  <c r="R28" i="5" s="1"/>
  <c r="S28" i="5" s="1"/>
  <c r="Q27" i="5"/>
  <c r="N27" i="5"/>
  <c r="H27" i="5"/>
  <c r="T27" i="5" s="1"/>
  <c r="G27" i="5"/>
  <c r="R27" i="5" s="1"/>
  <c r="S27" i="5" s="1"/>
  <c r="Q26" i="5"/>
  <c r="H26" i="5"/>
  <c r="G26" i="5"/>
  <c r="R26" i="5" s="1"/>
  <c r="S26" i="5" s="1"/>
  <c r="Q25" i="5"/>
  <c r="H25" i="5"/>
  <c r="G25" i="5"/>
  <c r="R25" i="5" s="1"/>
  <c r="S25" i="5" s="1"/>
  <c r="T18" i="5"/>
  <c r="Q18" i="5"/>
  <c r="H18" i="5"/>
  <c r="N18" i="5" s="1"/>
  <c r="G18" i="5"/>
  <c r="R18" i="5" s="1"/>
  <c r="S18" i="5" s="1"/>
  <c r="T17" i="5"/>
  <c r="Q17" i="5"/>
  <c r="H17" i="5"/>
  <c r="N17" i="5" s="1"/>
  <c r="G17" i="5"/>
  <c r="R17" i="5" s="1"/>
  <c r="S17" i="5" s="1"/>
  <c r="T16" i="5"/>
  <c r="Q16" i="5"/>
  <c r="H16" i="5"/>
  <c r="N16" i="5" s="1"/>
  <c r="G16" i="5"/>
  <c r="R16" i="5" s="1"/>
  <c r="S16" i="5" s="1"/>
  <c r="T15" i="5"/>
  <c r="Q15" i="5"/>
  <c r="H15" i="5"/>
  <c r="N15" i="5" s="1"/>
  <c r="G15" i="5"/>
  <c r="R15" i="5" s="1"/>
  <c r="S15" i="5" s="1"/>
  <c r="T14" i="5"/>
  <c r="Q14" i="5"/>
  <c r="B22" i="5" s="1"/>
  <c r="H14" i="5"/>
  <c r="N14" i="5" s="1"/>
  <c r="G14" i="5"/>
  <c r="R14" i="5" s="1"/>
  <c r="S14" i="5" s="1"/>
  <c r="Q7" i="5"/>
  <c r="H7" i="5"/>
  <c r="G7" i="5"/>
  <c r="R7" i="5" s="1"/>
  <c r="S7" i="5" s="1"/>
  <c r="Q6" i="5"/>
  <c r="H6" i="5"/>
  <c r="G6" i="5"/>
  <c r="R6" i="5" s="1"/>
  <c r="S6" i="5" s="1"/>
  <c r="Q5" i="5"/>
  <c r="H5" i="5"/>
  <c r="G5" i="5"/>
  <c r="Q4" i="5"/>
  <c r="H4" i="5"/>
  <c r="G4" i="5"/>
  <c r="R4" i="5" s="1"/>
  <c r="S4" i="5" s="1"/>
  <c r="Q3" i="5"/>
  <c r="H3" i="5"/>
  <c r="G3" i="5"/>
  <c r="R3" i="5" s="1"/>
  <c r="S3" i="5" s="1"/>
  <c r="B53" i="4"/>
  <c r="Q51" i="4"/>
  <c r="T51" i="4"/>
  <c r="R51" i="4"/>
  <c r="S51" i="4" s="1"/>
  <c r="N51" i="4"/>
  <c r="H51" i="4"/>
  <c r="G51" i="4"/>
  <c r="H50" i="4"/>
  <c r="G50" i="4"/>
  <c r="T50" i="4" s="1"/>
  <c r="H49" i="4"/>
  <c r="G49" i="4"/>
  <c r="T49" i="4" s="1"/>
  <c r="T48" i="4"/>
  <c r="R48" i="4"/>
  <c r="S48" i="4" s="1"/>
  <c r="N48" i="4"/>
  <c r="H48" i="4"/>
  <c r="G48" i="4"/>
  <c r="H47" i="4"/>
  <c r="G47" i="4"/>
  <c r="T47" i="4" s="1"/>
  <c r="Q36" i="4"/>
  <c r="Q38" i="4"/>
  <c r="Q37" i="4"/>
  <c r="Q40" i="4"/>
  <c r="B42" i="4"/>
  <c r="H40" i="4"/>
  <c r="T40" i="4" s="1"/>
  <c r="G40" i="4"/>
  <c r="R40" i="4" s="1"/>
  <c r="S40" i="4" s="1"/>
  <c r="T39" i="4"/>
  <c r="Q39" i="4"/>
  <c r="N39" i="4"/>
  <c r="H39" i="4"/>
  <c r="G39" i="4"/>
  <c r="R39" i="4" s="1"/>
  <c r="S39" i="4" s="1"/>
  <c r="T38" i="4"/>
  <c r="N38" i="4"/>
  <c r="H38" i="4"/>
  <c r="G38" i="4"/>
  <c r="R38" i="4" s="1"/>
  <c r="S38" i="4" s="1"/>
  <c r="T37" i="4"/>
  <c r="N37" i="4"/>
  <c r="H37" i="4"/>
  <c r="G37" i="4"/>
  <c r="R37" i="4" s="1"/>
  <c r="S37" i="4" s="1"/>
  <c r="T36" i="4"/>
  <c r="N36" i="4"/>
  <c r="H36" i="4"/>
  <c r="G36" i="4"/>
  <c r="R36" i="4" s="1"/>
  <c r="S36" i="4" s="1"/>
  <c r="Q29" i="4"/>
  <c r="Q27" i="4"/>
  <c r="Q26" i="4"/>
  <c r="Q25" i="4"/>
  <c r="B31" i="4"/>
  <c r="R29" i="4"/>
  <c r="S29" i="4" s="1"/>
  <c r="H29" i="4"/>
  <c r="T29" i="4" s="1"/>
  <c r="G29" i="4"/>
  <c r="R28" i="4"/>
  <c r="S28" i="4" s="1"/>
  <c r="Q28" i="4"/>
  <c r="N28" i="4"/>
  <c r="H28" i="4"/>
  <c r="T28" i="4" s="1"/>
  <c r="G28" i="4"/>
  <c r="R27" i="4"/>
  <c r="S27" i="4" s="1"/>
  <c r="H27" i="4"/>
  <c r="T27" i="4" s="1"/>
  <c r="G27" i="4"/>
  <c r="R26" i="4"/>
  <c r="S26" i="4" s="1"/>
  <c r="H26" i="4"/>
  <c r="T26" i="4" s="1"/>
  <c r="G26" i="4"/>
  <c r="R25" i="4"/>
  <c r="S25" i="4" s="1"/>
  <c r="H25" i="4"/>
  <c r="T25" i="4" s="1"/>
  <c r="G25" i="4"/>
  <c r="Q14" i="4"/>
  <c r="Q18" i="4"/>
  <c r="Q16" i="4"/>
  <c r="Q15" i="4"/>
  <c r="B20" i="4"/>
  <c r="H18" i="4"/>
  <c r="G18" i="4"/>
  <c r="R18" i="4" s="1"/>
  <c r="S18" i="4" s="1"/>
  <c r="H17" i="4"/>
  <c r="G17" i="4"/>
  <c r="R17" i="4" s="1"/>
  <c r="S17" i="4" s="1"/>
  <c r="H16" i="4"/>
  <c r="G16" i="4"/>
  <c r="R16" i="4" s="1"/>
  <c r="S16" i="4" s="1"/>
  <c r="H15" i="4"/>
  <c r="G15" i="4"/>
  <c r="R15" i="4" s="1"/>
  <c r="S15" i="4" s="1"/>
  <c r="H14" i="4"/>
  <c r="G14" i="4"/>
  <c r="R14" i="4" s="1"/>
  <c r="S14" i="4" s="1"/>
  <c r="B9" i="4"/>
  <c r="Q6" i="4" s="1"/>
  <c r="H6" i="4"/>
  <c r="G6" i="4"/>
  <c r="R6" i="4" s="1"/>
  <c r="H7" i="4"/>
  <c r="G7" i="4"/>
  <c r="T7" i="4" s="1"/>
  <c r="H5" i="4"/>
  <c r="G5" i="4"/>
  <c r="T5" i="4" s="1"/>
  <c r="T4" i="4"/>
  <c r="R4" i="4"/>
  <c r="H4" i="4"/>
  <c r="G4" i="4"/>
  <c r="N4" i="4" s="1"/>
  <c r="H3" i="4"/>
  <c r="N3" i="4" s="1"/>
  <c r="G3" i="4"/>
  <c r="R3" i="4" s="1"/>
  <c r="B10" i="6" l="1"/>
  <c r="U58" i="4"/>
  <c r="U60" i="4"/>
  <c r="U59" i="4"/>
  <c r="U61" i="4"/>
  <c r="B21" i="6"/>
  <c r="N58" i="1"/>
  <c r="U70" i="1"/>
  <c r="T60" i="1"/>
  <c r="U71" i="1"/>
  <c r="U69" i="1"/>
  <c r="U73" i="1"/>
  <c r="U72" i="1"/>
  <c r="T58" i="1"/>
  <c r="N59" i="1"/>
  <c r="N60" i="1"/>
  <c r="N62" i="1"/>
  <c r="T62" i="1"/>
  <c r="S59" i="1"/>
  <c r="Q58" i="1"/>
  <c r="S61" i="1"/>
  <c r="S58" i="1"/>
  <c r="Q60" i="1"/>
  <c r="S62" i="1"/>
  <c r="S60" i="1"/>
  <c r="Q62" i="1"/>
  <c r="N62" i="5"/>
  <c r="T62" i="5"/>
  <c r="T58" i="5"/>
  <c r="N59" i="5"/>
  <c r="B66" i="5"/>
  <c r="N60" i="5"/>
  <c r="T60" i="5"/>
  <c r="N49" i="5"/>
  <c r="T49" i="5"/>
  <c r="B55" i="5"/>
  <c r="U47" i="5" s="1"/>
  <c r="T48" i="5"/>
  <c r="T47" i="5"/>
  <c r="N38" i="5"/>
  <c r="B44" i="5"/>
  <c r="U39" i="5" s="1"/>
  <c r="R37" i="5"/>
  <c r="S37" i="5" s="1"/>
  <c r="N37" i="5"/>
  <c r="B33" i="5"/>
  <c r="U28" i="5" s="1"/>
  <c r="T26" i="5"/>
  <c r="N26" i="5"/>
  <c r="N25" i="5"/>
  <c r="T25" i="5"/>
  <c r="T5" i="5"/>
  <c r="U14" i="5"/>
  <c r="U16" i="5"/>
  <c r="U18" i="5"/>
  <c r="U15" i="5"/>
  <c r="U17" i="5"/>
  <c r="R5" i="5"/>
  <c r="S5" i="5" s="1"/>
  <c r="T3" i="5"/>
  <c r="N7" i="5"/>
  <c r="N4" i="5"/>
  <c r="N6" i="5"/>
  <c r="T7" i="5"/>
  <c r="N3" i="5"/>
  <c r="T4" i="5"/>
  <c r="B11" i="5"/>
  <c r="N5" i="5"/>
  <c r="T6" i="5"/>
  <c r="N40" i="4"/>
  <c r="N50" i="4"/>
  <c r="R50" i="4"/>
  <c r="S50" i="4" s="1"/>
  <c r="N47" i="4"/>
  <c r="R47" i="4"/>
  <c r="S47" i="4" s="1"/>
  <c r="N49" i="4"/>
  <c r="R49" i="4"/>
  <c r="S49" i="4" s="1"/>
  <c r="Q47" i="4"/>
  <c r="Q48" i="4"/>
  <c r="Q49" i="4"/>
  <c r="Q50" i="4"/>
  <c r="N29" i="4"/>
  <c r="N27" i="4"/>
  <c r="N26" i="4"/>
  <c r="N25" i="4"/>
  <c r="B44" i="4"/>
  <c r="B33" i="4"/>
  <c r="U28" i="4" s="1"/>
  <c r="N16" i="4"/>
  <c r="T16" i="4"/>
  <c r="N14" i="4"/>
  <c r="T14" i="4"/>
  <c r="N17" i="4"/>
  <c r="T17" i="4"/>
  <c r="N15" i="4"/>
  <c r="T15" i="4"/>
  <c r="N18" i="4"/>
  <c r="T18" i="4"/>
  <c r="Q17" i="4"/>
  <c r="Q5" i="4"/>
  <c r="Q4" i="4"/>
  <c r="Q7" i="4"/>
  <c r="S4" i="4"/>
  <c r="S6" i="4"/>
  <c r="S3" i="4"/>
  <c r="Q3" i="4"/>
  <c r="T3" i="4"/>
  <c r="N5" i="4"/>
  <c r="R5" i="4"/>
  <c r="S5" i="4" s="1"/>
  <c r="N7" i="4"/>
  <c r="R7" i="4"/>
  <c r="S7" i="4" s="1"/>
  <c r="T6" i="4"/>
  <c r="N6" i="4"/>
  <c r="T85" i="3"/>
  <c r="R85" i="3"/>
  <c r="S85" i="3" s="1"/>
  <c r="Q85" i="3"/>
  <c r="H85" i="3"/>
  <c r="N85" i="3" s="1"/>
  <c r="G85" i="3"/>
  <c r="T83" i="3"/>
  <c r="R83" i="3"/>
  <c r="S83" i="3" s="1"/>
  <c r="Q83" i="3"/>
  <c r="H83" i="3"/>
  <c r="N83" i="3" s="1"/>
  <c r="G83" i="3"/>
  <c r="T82" i="3"/>
  <c r="R82" i="3"/>
  <c r="S82" i="3" s="1"/>
  <c r="Q82" i="3"/>
  <c r="H82" i="3"/>
  <c r="N82" i="3" s="1"/>
  <c r="G82" i="3"/>
  <c r="T81" i="3"/>
  <c r="R81" i="3"/>
  <c r="S81" i="3" s="1"/>
  <c r="Q81" i="3"/>
  <c r="H81" i="3"/>
  <c r="N81" i="3" s="1"/>
  <c r="G81" i="3"/>
  <c r="T72" i="3"/>
  <c r="R72" i="3"/>
  <c r="S72" i="3" s="1"/>
  <c r="Q72" i="3"/>
  <c r="H72" i="3"/>
  <c r="N72" i="3" s="1"/>
  <c r="G72" i="3"/>
  <c r="T71" i="3"/>
  <c r="R71" i="3"/>
  <c r="S71" i="3" s="1"/>
  <c r="Q71" i="3"/>
  <c r="H71" i="3"/>
  <c r="N71" i="3" s="1"/>
  <c r="G71" i="3"/>
  <c r="T70" i="3"/>
  <c r="R70" i="3"/>
  <c r="S70" i="3" s="1"/>
  <c r="Q70" i="3"/>
  <c r="H70" i="3"/>
  <c r="N70" i="3" s="1"/>
  <c r="G70" i="3"/>
  <c r="T84" i="3"/>
  <c r="R84" i="3"/>
  <c r="S84" i="3" s="1"/>
  <c r="Q84" i="3"/>
  <c r="H84" i="3"/>
  <c r="N84" i="3" s="1"/>
  <c r="G84" i="3"/>
  <c r="B87" i="3"/>
  <c r="B76" i="3"/>
  <c r="Q63" i="3"/>
  <c r="Q52" i="3"/>
  <c r="R74" i="3"/>
  <c r="S74" i="3" s="1"/>
  <c r="H74" i="3"/>
  <c r="N74" i="3" s="1"/>
  <c r="G74" i="3"/>
  <c r="R73" i="3"/>
  <c r="Q73" i="3"/>
  <c r="H73" i="3"/>
  <c r="T73" i="3" s="1"/>
  <c r="G73" i="3"/>
  <c r="R63" i="3"/>
  <c r="H63" i="3"/>
  <c r="T63" i="3" s="1"/>
  <c r="G63" i="3"/>
  <c r="R62" i="3"/>
  <c r="S62" i="3" s="1"/>
  <c r="H62" i="3"/>
  <c r="T62" i="3" s="1"/>
  <c r="G62" i="3"/>
  <c r="R61" i="3"/>
  <c r="H61" i="3"/>
  <c r="T61" i="3" s="1"/>
  <c r="G61" i="3"/>
  <c r="R60" i="3"/>
  <c r="S60" i="3" s="1"/>
  <c r="H60" i="3"/>
  <c r="T60" i="3" s="1"/>
  <c r="G60" i="3"/>
  <c r="R59" i="3"/>
  <c r="S59" i="3" s="1"/>
  <c r="H59" i="3"/>
  <c r="T59" i="3" s="1"/>
  <c r="G59" i="3"/>
  <c r="H52" i="3"/>
  <c r="T52" i="3" s="1"/>
  <c r="G52" i="3"/>
  <c r="N52" i="3" s="1"/>
  <c r="H51" i="3"/>
  <c r="T51" i="3" s="1"/>
  <c r="G51" i="3"/>
  <c r="N51" i="3" s="1"/>
  <c r="H50" i="3"/>
  <c r="T50" i="3" s="1"/>
  <c r="G50" i="3"/>
  <c r="N50" i="3" s="1"/>
  <c r="H49" i="3"/>
  <c r="T49" i="3" s="1"/>
  <c r="G49" i="3"/>
  <c r="N49" i="3" s="1"/>
  <c r="H48" i="3"/>
  <c r="T48" i="3" s="1"/>
  <c r="G48" i="3"/>
  <c r="N48" i="3" s="1"/>
  <c r="B42" i="3"/>
  <c r="T40" i="3"/>
  <c r="Q40" i="3"/>
  <c r="N40" i="3"/>
  <c r="H40" i="3"/>
  <c r="G40" i="3"/>
  <c r="R40" i="3" s="1"/>
  <c r="S40" i="3" s="1"/>
  <c r="T39" i="3"/>
  <c r="Q39" i="3"/>
  <c r="N39" i="3"/>
  <c r="H39" i="3"/>
  <c r="G39" i="3"/>
  <c r="R39" i="3" s="1"/>
  <c r="S39" i="3" s="1"/>
  <c r="Q38" i="3"/>
  <c r="H38" i="3"/>
  <c r="N38" i="3" s="1"/>
  <c r="G38" i="3"/>
  <c r="R38" i="3" s="1"/>
  <c r="S38" i="3" s="1"/>
  <c r="Q37" i="3"/>
  <c r="H37" i="3"/>
  <c r="T37" i="3" s="1"/>
  <c r="G37" i="3"/>
  <c r="R37" i="3" s="1"/>
  <c r="S37" i="3" s="1"/>
  <c r="Q36" i="3"/>
  <c r="N36" i="3"/>
  <c r="H36" i="3"/>
  <c r="T36" i="3" s="1"/>
  <c r="G36" i="3"/>
  <c r="R36" i="3" s="1"/>
  <c r="S36" i="3" s="1"/>
  <c r="Q29" i="3"/>
  <c r="H29" i="3"/>
  <c r="T29" i="3" s="1"/>
  <c r="G29" i="3"/>
  <c r="R29" i="3" s="1"/>
  <c r="S29" i="3" s="1"/>
  <c r="R28" i="3"/>
  <c r="S28" i="3" s="1"/>
  <c r="Q28" i="3"/>
  <c r="H28" i="3"/>
  <c r="G28" i="3"/>
  <c r="R27" i="3"/>
  <c r="S27" i="3" s="1"/>
  <c r="Q27" i="3"/>
  <c r="H27" i="3"/>
  <c r="G27" i="3"/>
  <c r="Q26" i="3"/>
  <c r="H26" i="3"/>
  <c r="G26" i="3"/>
  <c r="R26" i="3" s="1"/>
  <c r="S26" i="3" s="1"/>
  <c r="R25" i="3"/>
  <c r="S25" i="3" s="1"/>
  <c r="Q25" i="3"/>
  <c r="H25" i="3"/>
  <c r="T25" i="3" s="1"/>
  <c r="G25" i="3"/>
  <c r="Q18" i="3"/>
  <c r="R18" i="3"/>
  <c r="S18" i="3" s="1"/>
  <c r="H18" i="3"/>
  <c r="T18" i="3" s="1"/>
  <c r="G18" i="3"/>
  <c r="H17" i="3"/>
  <c r="G17" i="3"/>
  <c r="R17" i="3" s="1"/>
  <c r="S17" i="3" s="1"/>
  <c r="H16" i="3"/>
  <c r="G16" i="3"/>
  <c r="R16" i="3" s="1"/>
  <c r="S16" i="3" s="1"/>
  <c r="R15" i="3"/>
  <c r="S15" i="3" s="1"/>
  <c r="H15" i="3"/>
  <c r="G15" i="3"/>
  <c r="R14" i="3"/>
  <c r="S14" i="3" s="1"/>
  <c r="H14" i="3"/>
  <c r="T14" i="3" s="1"/>
  <c r="G14" i="3"/>
  <c r="Q6" i="3"/>
  <c r="H7" i="3"/>
  <c r="G7" i="3"/>
  <c r="N7" i="3" s="1"/>
  <c r="H6" i="3"/>
  <c r="G6" i="3"/>
  <c r="N6" i="3" s="1"/>
  <c r="H5" i="3"/>
  <c r="G5" i="3"/>
  <c r="N5" i="3" s="1"/>
  <c r="H4" i="3"/>
  <c r="G4" i="3"/>
  <c r="N4" i="3" s="1"/>
  <c r="H3" i="3"/>
  <c r="G3" i="3"/>
  <c r="N3" i="3" s="1"/>
  <c r="B33" i="3" l="1"/>
  <c r="B65" i="4"/>
  <c r="B76" i="1"/>
  <c r="B66" i="1"/>
  <c r="U58" i="5"/>
  <c r="U61" i="5"/>
  <c r="U60" i="5"/>
  <c r="U59" i="5"/>
  <c r="U62" i="5"/>
  <c r="U50" i="5"/>
  <c r="U48" i="5"/>
  <c r="U51" i="5"/>
  <c r="U49" i="5"/>
  <c r="U40" i="5"/>
  <c r="U38" i="5"/>
  <c r="U36" i="5"/>
  <c r="U37" i="5"/>
  <c r="U27" i="5"/>
  <c r="U25" i="5"/>
  <c r="U29" i="5"/>
  <c r="U26" i="5"/>
  <c r="B32" i="5"/>
  <c r="B21" i="5"/>
  <c r="U4" i="5"/>
  <c r="U5" i="5"/>
  <c r="U3" i="5"/>
  <c r="U6" i="5"/>
  <c r="U7" i="5"/>
  <c r="U40" i="4"/>
  <c r="B55" i="4"/>
  <c r="U38" i="4"/>
  <c r="U36" i="4"/>
  <c r="U39" i="4"/>
  <c r="U37" i="4"/>
  <c r="U25" i="4"/>
  <c r="U27" i="4"/>
  <c r="U26" i="4"/>
  <c r="U29" i="4"/>
  <c r="B22" i="4"/>
  <c r="S73" i="3"/>
  <c r="Q74" i="3"/>
  <c r="B78" i="3" s="1"/>
  <c r="U70" i="3" s="1"/>
  <c r="S63" i="3"/>
  <c r="S61" i="3"/>
  <c r="N73" i="3"/>
  <c r="Q49" i="3"/>
  <c r="Q51" i="3"/>
  <c r="R48" i="3"/>
  <c r="S48" i="3" s="1"/>
  <c r="R49" i="3"/>
  <c r="S49" i="3" s="1"/>
  <c r="R50" i="3"/>
  <c r="S50" i="3" s="1"/>
  <c r="R51" i="3"/>
  <c r="S51" i="3" s="1"/>
  <c r="R52" i="3"/>
  <c r="S52" i="3" s="1"/>
  <c r="T74" i="3"/>
  <c r="N59" i="3"/>
  <c r="N60" i="3"/>
  <c r="N61" i="3"/>
  <c r="N62" i="3"/>
  <c r="N63" i="3"/>
  <c r="Q59" i="3"/>
  <c r="Q60" i="3"/>
  <c r="Q61" i="3"/>
  <c r="Q62" i="3"/>
  <c r="Q48" i="3"/>
  <c r="Q50" i="3"/>
  <c r="T3" i="3"/>
  <c r="T7" i="3"/>
  <c r="N26" i="3"/>
  <c r="B44" i="3"/>
  <c r="U36" i="3" s="1"/>
  <c r="T16" i="3"/>
  <c r="T4" i="3"/>
  <c r="N28" i="3"/>
  <c r="T17" i="3"/>
  <c r="N37" i="3"/>
  <c r="T38" i="3"/>
  <c r="N27" i="3"/>
  <c r="T5" i="3"/>
  <c r="T6" i="3"/>
  <c r="T15" i="3"/>
  <c r="N25" i="3"/>
  <c r="N29" i="3"/>
  <c r="Q3" i="3"/>
  <c r="Q5" i="3"/>
  <c r="Q7" i="3"/>
  <c r="R3" i="3"/>
  <c r="S3" i="3" s="1"/>
  <c r="R4" i="3"/>
  <c r="S4" i="3" s="1"/>
  <c r="R5" i="3"/>
  <c r="S5" i="3" s="1"/>
  <c r="R6" i="3"/>
  <c r="S6" i="3" s="1"/>
  <c r="R7" i="3"/>
  <c r="S7" i="3" s="1"/>
  <c r="T26" i="3"/>
  <c r="T27" i="3"/>
  <c r="T28" i="3"/>
  <c r="N14" i="3"/>
  <c r="N15" i="3"/>
  <c r="N16" i="3"/>
  <c r="N17" i="3"/>
  <c r="N18" i="3"/>
  <c r="Q14" i="3"/>
  <c r="Q15" i="3"/>
  <c r="Q16" i="3"/>
  <c r="Q17" i="3"/>
  <c r="Q4" i="3"/>
  <c r="Q7" i="1"/>
  <c r="Q6" i="1"/>
  <c r="Q5" i="1"/>
  <c r="Q4" i="1"/>
  <c r="Q3" i="1"/>
  <c r="Q18" i="1"/>
  <c r="Q17" i="1"/>
  <c r="Q16" i="1"/>
  <c r="Q15" i="1"/>
  <c r="Q14" i="1"/>
  <c r="B31" i="1"/>
  <c r="Q27" i="1" s="1"/>
  <c r="B53" i="1"/>
  <c r="Q50" i="1" s="1"/>
  <c r="B42" i="1"/>
  <c r="G7" i="1"/>
  <c r="G6" i="1"/>
  <c r="G5" i="1"/>
  <c r="G4" i="1"/>
  <c r="G3" i="1"/>
  <c r="G18" i="1"/>
  <c r="G17" i="1"/>
  <c r="G16" i="1"/>
  <c r="G15" i="1"/>
  <c r="G14" i="1"/>
  <c r="G29" i="1"/>
  <c r="G28" i="1"/>
  <c r="G27" i="1"/>
  <c r="G26" i="1"/>
  <c r="G25" i="1"/>
  <c r="G40" i="1"/>
  <c r="G39" i="1"/>
  <c r="G38" i="1"/>
  <c r="G37" i="1"/>
  <c r="G36" i="1"/>
  <c r="G51" i="1"/>
  <c r="G50" i="1"/>
  <c r="G49" i="1"/>
  <c r="G48" i="1"/>
  <c r="G47" i="1"/>
  <c r="H36" i="1"/>
  <c r="U37" i="3" l="1"/>
  <c r="U29" i="3"/>
  <c r="U25" i="3"/>
  <c r="U28" i="3"/>
  <c r="U59" i="1"/>
  <c r="U61" i="1"/>
  <c r="U62" i="1"/>
  <c r="U60" i="1"/>
  <c r="U58" i="1"/>
  <c r="B65" i="5"/>
  <c r="B54" i="5"/>
  <c r="B43" i="5"/>
  <c r="B10" i="5"/>
  <c r="U51" i="4"/>
  <c r="U48" i="4"/>
  <c r="U50" i="4"/>
  <c r="U47" i="4"/>
  <c r="U49" i="4"/>
  <c r="B43" i="4"/>
  <c r="B32" i="4"/>
  <c r="U15" i="4"/>
  <c r="U18" i="4"/>
  <c r="U16" i="4"/>
  <c r="U14" i="4"/>
  <c r="B21" i="4" s="1"/>
  <c r="U17" i="4"/>
  <c r="U71" i="3"/>
  <c r="U72" i="3"/>
  <c r="U74" i="3"/>
  <c r="U73" i="3"/>
  <c r="B89" i="3"/>
  <c r="U85" i="3" s="1"/>
  <c r="B67" i="3"/>
  <c r="U62" i="3" s="1"/>
  <c r="B56" i="3"/>
  <c r="U48" i="3" s="1"/>
  <c r="U38" i="3"/>
  <c r="U39" i="3"/>
  <c r="U27" i="3"/>
  <c r="U40" i="3"/>
  <c r="B22" i="3"/>
  <c r="U15" i="3" s="1"/>
  <c r="U26" i="3"/>
  <c r="B11" i="3"/>
  <c r="U6" i="3" s="1"/>
  <c r="U17" i="3"/>
  <c r="B32" i="3"/>
  <c r="U16" i="3"/>
  <c r="U14" i="3"/>
  <c r="U18" i="3"/>
  <c r="Q51" i="1"/>
  <c r="Q26" i="1"/>
  <c r="Q47" i="1"/>
  <c r="T36" i="1"/>
  <c r="Q28" i="1"/>
  <c r="Q29" i="1"/>
  <c r="Q25" i="1"/>
  <c r="Q48" i="1"/>
  <c r="Q49" i="1"/>
  <c r="Q40" i="1"/>
  <c r="Q39" i="1"/>
  <c r="Q36" i="1"/>
  <c r="Q37" i="1"/>
  <c r="Q38" i="1"/>
  <c r="R36" i="1"/>
  <c r="S36" i="1" s="1"/>
  <c r="N36" i="1"/>
  <c r="B43" i="3" l="1"/>
  <c r="U5" i="3"/>
  <c r="U4" i="3"/>
  <c r="B65" i="1"/>
  <c r="B54" i="4"/>
  <c r="U84" i="3"/>
  <c r="U83" i="3"/>
  <c r="U82" i="3"/>
  <c r="U81" i="3"/>
  <c r="B77" i="3"/>
  <c r="U63" i="3"/>
  <c r="U50" i="3"/>
  <c r="U49" i="3"/>
  <c r="U61" i="3"/>
  <c r="U59" i="3"/>
  <c r="U60" i="3"/>
  <c r="U52" i="3"/>
  <c r="U51" i="3"/>
  <c r="U3" i="3"/>
  <c r="U7" i="3"/>
  <c r="B21" i="3"/>
  <c r="B33" i="1"/>
  <c r="H51" i="1"/>
  <c r="H50" i="1"/>
  <c r="H49" i="1"/>
  <c r="H48" i="1"/>
  <c r="H47" i="1"/>
  <c r="H40" i="1"/>
  <c r="H39" i="1"/>
  <c r="H38" i="1"/>
  <c r="H37" i="1"/>
  <c r="H29" i="1"/>
  <c r="H28" i="1"/>
  <c r="H27" i="1"/>
  <c r="H26" i="1"/>
  <c r="H25" i="1"/>
  <c r="H18" i="1"/>
  <c r="H17" i="1"/>
  <c r="H16" i="1"/>
  <c r="H15" i="1"/>
  <c r="H14" i="1"/>
  <c r="H4" i="1"/>
  <c r="H5" i="1"/>
  <c r="H6" i="1"/>
  <c r="H7" i="1"/>
  <c r="H3" i="1"/>
  <c r="B88" i="3" l="1"/>
  <c r="B66" i="3"/>
  <c r="B55" i="3"/>
  <c r="B10" i="3"/>
  <c r="N17" i="1"/>
  <c r="T17" i="1"/>
  <c r="T38" i="1"/>
  <c r="N38" i="1"/>
  <c r="T7" i="1"/>
  <c r="N7" i="1"/>
  <c r="N18" i="1"/>
  <c r="T18" i="1"/>
  <c r="N39" i="1"/>
  <c r="T39" i="1"/>
  <c r="N6" i="1"/>
  <c r="T6" i="1"/>
  <c r="T40" i="1"/>
  <c r="N40" i="1"/>
  <c r="N47" i="1"/>
  <c r="T47" i="1"/>
  <c r="N48" i="1"/>
  <c r="T48" i="1"/>
  <c r="T14" i="1"/>
  <c r="N14" i="1"/>
  <c r="T28" i="1"/>
  <c r="N28" i="1"/>
  <c r="N49" i="1"/>
  <c r="T49" i="1"/>
  <c r="T15" i="1"/>
  <c r="N15" i="1"/>
  <c r="N29" i="1"/>
  <c r="T29" i="1"/>
  <c r="N50" i="1"/>
  <c r="T50" i="1"/>
  <c r="N16" i="1"/>
  <c r="T16" i="1"/>
  <c r="T37" i="1"/>
  <c r="N37" i="1"/>
  <c r="T51" i="1"/>
  <c r="N51" i="1"/>
  <c r="N26" i="1"/>
  <c r="T26" i="1"/>
  <c r="N25" i="1"/>
  <c r="T25" i="1"/>
  <c r="N4" i="1"/>
  <c r="T4" i="1"/>
  <c r="N3" i="1"/>
  <c r="T3" i="1"/>
  <c r="N5" i="1"/>
  <c r="T5" i="1"/>
  <c r="T27" i="1"/>
  <c r="N27" i="1"/>
  <c r="B55" i="1"/>
  <c r="B44" i="1"/>
  <c r="U36" i="1" s="1"/>
  <c r="B22" i="1"/>
  <c r="R51" i="1" l="1"/>
  <c r="S51" i="1" s="1"/>
  <c r="R50" i="1"/>
  <c r="R49" i="1"/>
  <c r="R48" i="1"/>
  <c r="S48" i="1" s="1"/>
  <c r="R47" i="1"/>
  <c r="S47" i="1" s="1"/>
  <c r="U47" i="1" s="1"/>
  <c r="R40" i="1"/>
  <c r="S40" i="1" s="1"/>
  <c r="R39" i="1"/>
  <c r="S39" i="1" s="1"/>
  <c r="R38" i="1"/>
  <c r="S38" i="1" s="1"/>
  <c r="U38" i="1" s="1"/>
  <c r="R37" i="1"/>
  <c r="R29" i="1"/>
  <c r="S29" i="1" s="1"/>
  <c r="R28" i="1"/>
  <c r="S28" i="1" s="1"/>
  <c r="R27" i="1"/>
  <c r="S27" i="1" s="1"/>
  <c r="R26" i="1"/>
  <c r="S26" i="1" s="1"/>
  <c r="R25" i="1"/>
  <c r="S25" i="1" s="1"/>
  <c r="R18" i="1"/>
  <c r="S18" i="1" s="1"/>
  <c r="R17" i="1"/>
  <c r="R16" i="1"/>
  <c r="S16" i="1" s="1"/>
  <c r="R15" i="1"/>
  <c r="S15" i="1" s="1"/>
  <c r="R14" i="1"/>
  <c r="R4" i="1"/>
  <c r="S4" i="1" s="1"/>
  <c r="R5" i="1"/>
  <c r="S5" i="1" s="1"/>
  <c r="R6" i="1"/>
  <c r="S6" i="1" s="1"/>
  <c r="R7" i="1"/>
  <c r="S7" i="1" s="1"/>
  <c r="R3" i="1"/>
  <c r="S3" i="1" s="1"/>
  <c r="U51" i="1"/>
  <c r="S14" i="1" l="1"/>
  <c r="U14" i="1" s="1"/>
  <c r="S49" i="1"/>
  <c r="U49" i="1" s="1"/>
  <c r="S50" i="1"/>
  <c r="U50" i="1" s="1"/>
  <c r="S17" i="1"/>
  <c r="U17" i="1" s="1"/>
  <c r="S37" i="1"/>
  <c r="U37" i="1" s="1"/>
  <c r="U40" i="1"/>
  <c r="U48" i="1"/>
  <c r="U39" i="1"/>
  <c r="U15" i="1"/>
  <c r="U16" i="1"/>
  <c r="U18" i="1"/>
  <c r="B21" i="1" l="1"/>
  <c r="B54" i="1"/>
  <c r="B43" i="1" l="1"/>
  <c r="B11" i="1"/>
  <c r="U6" i="1" s="1"/>
  <c r="U3" i="1" l="1"/>
  <c r="U7" i="1"/>
  <c r="U5" i="1"/>
  <c r="U4" i="1"/>
  <c r="U29" i="1"/>
  <c r="B10" i="1" l="1"/>
  <c r="U26" i="1"/>
  <c r="U27" i="1"/>
  <c r="U25" i="1"/>
  <c r="U28" i="1"/>
  <c r="B32" i="1" l="1"/>
  <c r="B11" i="4"/>
  <c r="U6" i="4" s="1"/>
  <c r="U7" i="4" l="1"/>
  <c r="U3" i="4"/>
  <c r="U4" i="4"/>
  <c r="U5" i="4"/>
  <c r="B10" i="4" l="1"/>
  <c r="B11" i="7"/>
  <c r="U7" i="7" s="1"/>
  <c r="U4" i="7" l="1"/>
  <c r="U3" i="7"/>
  <c r="U5" i="7"/>
  <c r="U6" i="7"/>
  <c r="B10" i="7" l="1"/>
</calcChain>
</file>

<file path=xl/sharedStrings.xml><?xml version="1.0" encoding="utf-8"?>
<sst xmlns="http://schemas.openxmlformats.org/spreadsheetml/2006/main" count="711" uniqueCount="206">
  <si>
    <t>Player Run time</t>
  </si>
  <si>
    <t>Monster</t>
  </si>
  <si>
    <t>Starwyvern</t>
  </si>
  <si>
    <t>Wizard</t>
  </si>
  <si>
    <t>Green Dragon</t>
  </si>
  <si>
    <t>Werewolf</t>
  </si>
  <si>
    <t>Our Time</t>
  </si>
  <si>
    <t>XP</t>
  </si>
  <si>
    <t>level 16 hauksness</t>
  </si>
  <si>
    <t>level 16 desert</t>
  </si>
  <si>
    <t>Wyvern</t>
  </si>
  <si>
    <t>Rogue Scorpion</t>
  </si>
  <si>
    <t>Wraith Knight</t>
  </si>
  <si>
    <t>Knight</t>
  </si>
  <si>
    <t>Demon Knight</t>
  </si>
  <si>
    <t>XP/min</t>
  </si>
  <si>
    <t>Blocked time</t>
  </si>
  <si>
    <t>level 17 hauksness</t>
  </si>
  <si>
    <t>level 17 charlock</t>
  </si>
  <si>
    <t>Axe Knight</t>
  </si>
  <si>
    <t>Blue Dragon</t>
  </si>
  <si>
    <t>Stoneman</t>
  </si>
  <si>
    <t>level 17 desert</t>
  </si>
  <si>
    <t>Ambush Time</t>
  </si>
  <si>
    <t>Heal time (fight)</t>
  </si>
  <si>
    <t>HP lost (run)</t>
  </si>
  <si>
    <t>Heal time (run)</t>
  </si>
  <si>
    <t>Total: run</t>
  </si>
  <si>
    <t>Total: fight</t>
  </si>
  <si>
    <t>Run %</t>
  </si>
  <si>
    <t>Ambush %</t>
  </si>
  <si>
    <t>Fight? (1 or 0)</t>
  </si>
  <si>
    <t>Win message time</t>
  </si>
  <si>
    <t>Player Turn Time</t>
  </si>
  <si>
    <t>Enemy Turn Time</t>
  </si>
  <si>
    <t>Safe Zone?</t>
  </si>
  <si>
    <t>Win %</t>
  </si>
  <si>
    <t>Avg. rounds (win)</t>
  </si>
  <si>
    <t>Avg. rounds (lose)</t>
  </si>
  <si>
    <t>Max HP</t>
  </si>
  <si>
    <t>HP lost (win)</t>
  </si>
  <si>
    <t>1 second per 4 steps</t>
  </si>
  <si>
    <t xml:space="preserve"> + 2 seconds for</t>
  </si>
  <si>
    <t>battle menu</t>
  </si>
  <si>
    <t>Base = 2.2</t>
  </si>
  <si>
    <t xml:space="preserve"> -0.5 if the enemy</t>
  </si>
  <si>
    <t>casts SLEEP</t>
  </si>
  <si>
    <t>magic</t>
  </si>
  <si>
    <t>Base = 2</t>
  </si>
  <si>
    <t>HURT variant</t>
  </si>
  <si>
    <t xml:space="preserve"> +0.5 if it breathes</t>
  </si>
  <si>
    <t>fire</t>
  </si>
  <si>
    <t xml:space="preserve"> -0.5 if you cast</t>
  </si>
  <si>
    <t>SLEEP</t>
  </si>
  <si>
    <t xml:space="preserve"> +0.5 if it casts</t>
  </si>
  <si>
    <t>non-damage spell</t>
  </si>
  <si>
    <t>Healing Time</t>
  </si>
  <si>
    <t>Subtract Erdrick's</t>
  </si>
  <si>
    <t>Armor healing</t>
  </si>
  <si>
    <t>HEALMORE costs</t>
  </si>
  <si>
    <t>from damage.</t>
  </si>
  <si>
    <t>Extra cost per</t>
  </si>
  <si>
    <t>healing action =</t>
  </si>
  <si>
    <t>time to visit town</t>
  </si>
  <si>
    <t>and restock,</t>
  </si>
  <si>
    <t>divided by the</t>
  </si>
  <si>
    <t>number of times</t>
  </si>
  <si>
    <t>before needing</t>
  </si>
  <si>
    <t>you can heal</t>
  </si>
  <si>
    <t>the restock.</t>
  </si>
  <si>
    <t>Death Strats</t>
  </si>
  <si>
    <t>If you would run</t>
  </si>
  <si>
    <t>or accept death</t>
  </si>
  <si>
    <t>then multiply EXP</t>
  </si>
  <si>
    <t>If you would spend</t>
  </si>
  <si>
    <t>Also include cost</t>
  </si>
  <si>
    <t>to restore MP</t>
  </si>
  <si>
    <t>from in-combat</t>
  </si>
  <si>
    <t>spells.</t>
  </si>
  <si>
    <t>healing to win,</t>
  </si>
  <si>
    <t>leave it alone.</t>
  </si>
  <si>
    <t xml:space="preserve"> +0.1 if enemy</t>
  </si>
  <si>
    <t>name is long</t>
  </si>
  <si>
    <t>Don't be overly</t>
  </si>
  <si>
    <t>optimistic on</t>
  </si>
  <si>
    <t>HP restored.</t>
  </si>
  <si>
    <t>gain by win%</t>
  </si>
  <si>
    <t>in the EXP/min cell.</t>
  </si>
  <si>
    <t>Ghost</t>
  </si>
  <si>
    <t>Magician</t>
  </si>
  <si>
    <t>Druin</t>
  </si>
  <si>
    <t>Scorpion</t>
  </si>
  <si>
    <t>Find a fight + fight intro</t>
  </si>
  <si>
    <t>actual navigation</t>
  </si>
  <si>
    <t>(not just walking</t>
  </si>
  <si>
    <t>back and forth)</t>
  </si>
  <si>
    <t>Skeleton</t>
  </si>
  <si>
    <t>Warlock</t>
  </si>
  <si>
    <t>Droll</t>
  </si>
  <si>
    <t>Poltergeist</t>
  </si>
  <si>
    <t>Drakeema</t>
  </si>
  <si>
    <t>Level 5 Kol Desert East</t>
  </si>
  <si>
    <t>Level 5 Kol Desert West</t>
  </si>
  <si>
    <t>Magidrakee</t>
  </si>
  <si>
    <t>6 seconds,</t>
  </si>
  <si>
    <t>HEAL costs 4, and</t>
  </si>
  <si>
    <t>Herb costs 3.</t>
  </si>
  <si>
    <t>Heal Time / HP</t>
  </si>
  <si>
    <t>HEALMORE</t>
  </si>
  <si>
    <t>HEAL + Inn after 5 HEALs.</t>
  </si>
  <si>
    <t>Walking in grasslands</t>
  </si>
  <si>
    <t>Walking in grasslands outside</t>
  </si>
  <si>
    <t>level 5 mountain cave 2B</t>
  </si>
  <si>
    <t>level 5 mountain cave 1B</t>
  </si>
  <si>
    <t>(Hand Axe + Chain Vest + Small Shield)</t>
  </si>
  <si>
    <t xml:space="preserve"> +1 if it casts</t>
  </si>
  <si>
    <t xml:space="preserve"> +1.25 If it casts both</t>
  </si>
  <si>
    <t>HURT and other</t>
  </si>
  <si>
    <t>fire and casts a</t>
  </si>
  <si>
    <t>spell</t>
  </si>
  <si>
    <t xml:space="preserve"> +0.75 if it breathes</t>
  </si>
  <si>
    <t>If you're likely to</t>
  </si>
  <si>
    <t>spend healing</t>
  </si>
  <si>
    <t>during battle,</t>
  </si>
  <si>
    <t>enemy's attack.</t>
  </si>
  <si>
    <t>reduce it for the</t>
  </si>
  <si>
    <t xml:space="preserve"> + 0.5 second for</t>
  </si>
  <si>
    <t>level 6 mountain cave 1B</t>
  </si>
  <si>
    <t>level 6 mountain cave 2B</t>
  </si>
  <si>
    <t>Level 6 Kol Desert East</t>
  </si>
  <si>
    <t>Level 6 Kol Desert West</t>
  </si>
  <si>
    <t>HEAL + Inn after 6 HEALs.</t>
  </si>
  <si>
    <t>Red and Blue entries</t>
  </si>
  <si>
    <t>come from Battle</t>
  </si>
  <si>
    <t>Simulator.</t>
  </si>
  <si>
    <t>Green entries</t>
  </si>
  <si>
    <t>are set by you.</t>
  </si>
  <si>
    <t>Level 7 Kol Desert (East)</t>
  </si>
  <si>
    <t>HEAL + Inn after 6 HEALs.  Trip to the villiage is still in a grinding zone, so no penalty there.</t>
  </si>
  <si>
    <t>Level 7 Rimuldar</t>
  </si>
  <si>
    <t>Metal Scorpion</t>
  </si>
  <si>
    <t>Wolf</t>
  </si>
  <si>
    <t>Sleep</t>
  </si>
  <si>
    <t>Fight</t>
  </si>
  <si>
    <t>6 HEALs per Inn trip.  Sleep MP cost is added to column Q.</t>
  </si>
  <si>
    <t xml:space="preserve"> +0.5 if you cast</t>
  </si>
  <si>
    <t>Hurt</t>
  </si>
  <si>
    <t>(Broad Sword + Chain Vest + Small Shield)</t>
  </si>
  <si>
    <t>(Broad Sword + Full Plate + Large Shield)</t>
  </si>
  <si>
    <t>Time to find a fight =</t>
  </si>
  <si>
    <t>Level 8 Rimuldar</t>
  </si>
  <si>
    <t>7 HEALs per Inn trip.</t>
  </si>
  <si>
    <t>level 13 S desert</t>
  </si>
  <si>
    <t>level 13 N desert</t>
  </si>
  <si>
    <t>Wolflord</t>
  </si>
  <si>
    <t>Wraith</t>
  </si>
  <si>
    <t>Goldman</t>
  </si>
  <si>
    <t>level 13 Metal Slime</t>
  </si>
  <si>
    <t>Magiwyvern</t>
  </si>
  <si>
    <t>Metal Slime</t>
  </si>
  <si>
    <t>Stopspell</t>
  </si>
  <si>
    <t>&lt;&lt; I'm estimating 10% chance of winning</t>
  </si>
  <si>
    <t>level 14 S desert</t>
  </si>
  <si>
    <t>level 14 Zone 12</t>
  </si>
  <si>
    <t>level 15 Zone 12</t>
  </si>
  <si>
    <t>level 17 Zone 12</t>
  </si>
  <si>
    <t>level 17 metal slime</t>
  </si>
  <si>
    <t>HEALMORE + Inn every 9 HEALMOREs.  I'm counting 3 minutes per Inn trip, as the last minute has grindable enemies.</t>
  </si>
  <si>
    <t>level 12 N desert</t>
  </si>
  <si>
    <t>(Erdrick's Sword + Erdrick's Armor + Large Shield)</t>
  </si>
  <si>
    <t>Can be made safe?</t>
  </si>
  <si>
    <t>level 12 S desert</t>
  </si>
  <si>
    <t>Max Equipment</t>
  </si>
  <si>
    <t>Large Shield</t>
  </si>
  <si>
    <t>NOTE: if you set Time/HP to 0, i.e. you heal for "free" by returning to the N desert, then this XP/min is ~85</t>
  </si>
  <si>
    <t>So, fighting goldmen now means an extra 5 XP/min later, at the cost of 5 XP/min now.</t>
  </si>
  <si>
    <t>Getting more XP/min now also gets you a level faster.</t>
  </si>
  <si>
    <t>Getting a level gains ~9 XP/min.</t>
  </si>
  <si>
    <t>(Hand Axe + Chain Vest + Large Shield)</t>
  </si>
  <si>
    <t>level 7 mountain cave 2B</t>
  </si>
  <si>
    <t>Pretty much every early game healing strategy comes out to around this.  This is a combination of Herbs + 7 HEALs.</t>
  </si>
  <si>
    <t>Actually…. How important is the silver shield for grinding?  Let's check.  If it's almost nothing, maybe fighting Goldmen is a bad idea.</t>
  </si>
  <si>
    <t>So, I definitely think you should run from Goldmen, and just show up at Cantlin whenever you happen to have the money.</t>
  </si>
  <si>
    <t>Herb use + Herb acquisition + Inn after 10 Herbs.  I'm not counting the whole trip back as time lost since you can kill enemies, but Herb acquisition includes going up/down stairs.</t>
  </si>
  <si>
    <t>level 7 Garinham 1B</t>
  </si>
  <si>
    <t>Heal + inn occasionally</t>
  </si>
  <si>
    <t>level 11 South Island</t>
  </si>
  <si>
    <t>level 11 Wolflord Hills</t>
  </si>
  <si>
    <t>(Broad Sword + Chain Vest + Large Shield)</t>
  </si>
  <si>
    <t>level 11 Rimuldar Wolves</t>
  </si>
  <si>
    <t>12 HEALs per Inn trip.</t>
  </si>
  <si>
    <t>level 11 Garinham Depths</t>
  </si>
  <si>
    <t>Drollmagi</t>
  </si>
  <si>
    <t>Druinlord</t>
  </si>
  <si>
    <t>Specter</t>
  </si>
  <si>
    <t>Stopspell (including 2 MP = 6.5 HP)</t>
  </si>
  <si>
    <t>hills hesitations</t>
  </si>
  <si>
    <t>Conclusions:</t>
  </si>
  <si>
    <t>Even if you do, you should never enter Wyvern territory until level 12.</t>
  </si>
  <si>
    <t>Buying Full Plate costs 2850 gold and saves 3.78 minutes of grinding 2k experience from level 10 to 12.</t>
  </si>
  <si>
    <t>So, not getting Full Plate is worth 754 gpm.  That's almost 2x what you would get for fighting in a 5x goldmen zone.</t>
  </si>
  <si>
    <t>If you never buy the Full Plate armor, you should never leave the Rimuldar moat until it's time for Garinham and the level 12 Axe Knight.</t>
  </si>
  <si>
    <t>Fighting in Garinham isn't terrible (and you certainly shouldn't run), but it's not fast enough to justify re-entering it.</t>
  </si>
  <si>
    <t>level 4 mountain cave 1B</t>
  </si>
  <si>
    <t>Level 4 Magidrakee Hills</t>
  </si>
  <si>
    <t>Same trip as the mountain cave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</si>
</sst>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J10" sqref="J10"/>
    </sheetView>
  </sheetViews>
  <sheetFormatPr defaultRowHeight="15" x14ac:dyDescent="0.25"/>
  <cols>
    <col min="1" max="1" width="18.5703125" customWidth="1"/>
    <col min="3" max="3" width="19" bestFit="1" customWidth="1"/>
    <col min="5" max="5" width="16.42578125" customWidth="1"/>
    <col min="6" max="6" width="17" bestFit="1" customWidth="1"/>
    <col min="8" max="8" width="16" customWidth="1"/>
    <col min="10" max="10" width="18.140625" bestFit="1" customWidth="1"/>
  </cols>
  <sheetData>
    <row r="1" spans="1:10" x14ac:dyDescent="0.25">
      <c r="A1" t="s">
        <v>132</v>
      </c>
      <c r="C1" t="s">
        <v>149</v>
      </c>
      <c r="E1" t="s">
        <v>33</v>
      </c>
      <c r="F1" t="s">
        <v>34</v>
      </c>
      <c r="H1" t="s">
        <v>56</v>
      </c>
      <c r="J1" t="s">
        <v>70</v>
      </c>
    </row>
    <row r="2" spans="1:10" x14ac:dyDescent="0.25">
      <c r="A2" t="s">
        <v>133</v>
      </c>
      <c r="C2" t="s">
        <v>41</v>
      </c>
      <c r="E2" t="s">
        <v>44</v>
      </c>
      <c r="F2" t="s">
        <v>48</v>
      </c>
      <c r="H2" t="s">
        <v>57</v>
      </c>
      <c r="J2" t="s">
        <v>71</v>
      </c>
    </row>
    <row r="3" spans="1:10" x14ac:dyDescent="0.25">
      <c r="A3" t="s">
        <v>134</v>
      </c>
      <c r="C3" t="s">
        <v>42</v>
      </c>
      <c r="H3" t="s">
        <v>58</v>
      </c>
      <c r="J3" t="s">
        <v>72</v>
      </c>
    </row>
    <row r="4" spans="1:10" x14ac:dyDescent="0.25">
      <c r="C4" t="s">
        <v>43</v>
      </c>
      <c r="E4" t="s">
        <v>145</v>
      </c>
      <c r="F4" t="s">
        <v>115</v>
      </c>
      <c r="H4" t="s">
        <v>60</v>
      </c>
      <c r="J4" t="s">
        <v>73</v>
      </c>
    </row>
    <row r="5" spans="1:10" x14ac:dyDescent="0.25">
      <c r="A5" t="s">
        <v>135</v>
      </c>
      <c r="E5" t="s">
        <v>47</v>
      </c>
      <c r="F5" t="s">
        <v>49</v>
      </c>
      <c r="H5" t="s">
        <v>59</v>
      </c>
      <c r="J5" t="s">
        <v>86</v>
      </c>
    </row>
    <row r="6" spans="1:10" x14ac:dyDescent="0.25">
      <c r="A6" t="s">
        <v>136</v>
      </c>
      <c r="C6" t="s">
        <v>126</v>
      </c>
      <c r="E6" t="s">
        <v>45</v>
      </c>
      <c r="F6" t="s">
        <v>50</v>
      </c>
      <c r="H6" t="s">
        <v>104</v>
      </c>
      <c r="J6" t="s">
        <v>87</v>
      </c>
    </row>
    <row r="7" spans="1:10" x14ac:dyDescent="0.25">
      <c r="C7" t="s">
        <v>93</v>
      </c>
      <c r="E7" t="s">
        <v>46</v>
      </c>
      <c r="F7" t="s">
        <v>51</v>
      </c>
      <c r="H7" t="s">
        <v>105</v>
      </c>
    </row>
    <row r="8" spans="1:10" x14ac:dyDescent="0.25">
      <c r="C8" t="s">
        <v>94</v>
      </c>
      <c r="E8" t="s">
        <v>81</v>
      </c>
      <c r="F8" t="s">
        <v>54</v>
      </c>
      <c r="H8" t="s">
        <v>106</v>
      </c>
      <c r="J8" t="s">
        <v>74</v>
      </c>
    </row>
    <row r="9" spans="1:10" x14ac:dyDescent="0.25">
      <c r="C9" t="s">
        <v>95</v>
      </c>
      <c r="E9" t="s">
        <v>82</v>
      </c>
      <c r="F9" t="s">
        <v>55</v>
      </c>
      <c r="J9" t="s">
        <v>79</v>
      </c>
    </row>
    <row r="10" spans="1:10" x14ac:dyDescent="0.25">
      <c r="H10" t="s">
        <v>83</v>
      </c>
      <c r="J10" t="s">
        <v>80</v>
      </c>
    </row>
    <row r="11" spans="1:10" x14ac:dyDescent="0.25">
      <c r="C11" t="s">
        <v>126</v>
      </c>
      <c r="F11" t="s">
        <v>116</v>
      </c>
      <c r="H11" t="s">
        <v>84</v>
      </c>
    </row>
    <row r="12" spans="1:10" x14ac:dyDescent="0.25">
      <c r="C12" t="s">
        <v>196</v>
      </c>
      <c r="F12" t="s">
        <v>117</v>
      </c>
      <c r="H12" t="s">
        <v>85</v>
      </c>
    </row>
    <row r="13" spans="1:10" x14ac:dyDescent="0.25">
      <c r="H13" t="s">
        <v>121</v>
      </c>
    </row>
    <row r="14" spans="1:10" x14ac:dyDescent="0.25">
      <c r="F14" t="s">
        <v>120</v>
      </c>
      <c r="H14" t="s">
        <v>122</v>
      </c>
    </row>
    <row r="15" spans="1:10" x14ac:dyDescent="0.25">
      <c r="F15" t="s">
        <v>118</v>
      </c>
      <c r="H15" t="s">
        <v>123</v>
      </c>
    </row>
    <row r="16" spans="1:10" x14ac:dyDescent="0.25">
      <c r="F16" t="s">
        <v>119</v>
      </c>
      <c r="H16" t="s">
        <v>125</v>
      </c>
    </row>
    <row r="17" spans="6:8" x14ac:dyDescent="0.25">
      <c r="H17" t="s">
        <v>124</v>
      </c>
    </row>
    <row r="18" spans="6:8" x14ac:dyDescent="0.25">
      <c r="F18" t="s">
        <v>52</v>
      </c>
    </row>
    <row r="19" spans="6:8" x14ac:dyDescent="0.25">
      <c r="F19" t="s">
        <v>53</v>
      </c>
      <c r="H19" t="s">
        <v>61</v>
      </c>
    </row>
    <row r="20" spans="6:8" x14ac:dyDescent="0.25">
      <c r="H20" t="s">
        <v>62</v>
      </c>
    </row>
    <row r="21" spans="6:8" x14ac:dyDescent="0.25">
      <c r="F21" t="s">
        <v>81</v>
      </c>
      <c r="H21" t="s">
        <v>63</v>
      </c>
    </row>
    <row r="22" spans="6:8" x14ac:dyDescent="0.25">
      <c r="F22" t="s">
        <v>82</v>
      </c>
      <c r="H22" t="s">
        <v>64</v>
      </c>
    </row>
    <row r="23" spans="6:8" x14ac:dyDescent="0.25">
      <c r="H23" t="s">
        <v>65</v>
      </c>
    </row>
    <row r="24" spans="6:8" x14ac:dyDescent="0.25">
      <c r="H24" t="s">
        <v>66</v>
      </c>
    </row>
    <row r="25" spans="6:8" x14ac:dyDescent="0.25">
      <c r="H25" t="s">
        <v>68</v>
      </c>
    </row>
    <row r="26" spans="6:8" x14ac:dyDescent="0.25">
      <c r="H26" t="s">
        <v>67</v>
      </c>
    </row>
    <row r="27" spans="6:8" x14ac:dyDescent="0.25">
      <c r="H27" t="s">
        <v>69</v>
      </c>
    </row>
    <row r="29" spans="6:8" x14ac:dyDescent="0.25">
      <c r="H29" t="s">
        <v>75</v>
      </c>
    </row>
    <row r="30" spans="6:8" x14ac:dyDescent="0.25">
      <c r="H30" t="s">
        <v>76</v>
      </c>
    </row>
    <row r="31" spans="6:8" x14ac:dyDescent="0.25">
      <c r="H31" t="s">
        <v>77</v>
      </c>
    </row>
    <row r="32" spans="6:8" x14ac:dyDescent="0.25">
      <c r="H32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workbookViewId="0">
      <selection activeCell="C75" sqref="C75"/>
    </sheetView>
  </sheetViews>
  <sheetFormatPr defaultRowHeight="15" x14ac:dyDescent="0.25"/>
  <cols>
    <col min="1" max="1" width="16.28515625" customWidth="1"/>
    <col min="2" max="2" width="7.7109375" bestFit="1" customWidth="1"/>
    <col min="3" max="3" width="5.85546875" style="4" customWidth="1"/>
    <col min="4" max="4" width="6.85546875" style="4" customWidth="1"/>
    <col min="5" max="5" width="9.85546875" style="3" customWidth="1"/>
    <col min="6" max="6" width="9.28515625" style="3" customWidth="1"/>
    <col min="7" max="7" width="7.85546875" customWidth="1"/>
    <col min="8" max="8" width="8.140625" customWidth="1"/>
    <col min="9" max="9" width="6.7109375" customWidth="1"/>
    <col min="10" max="10" width="5.85546875" customWidth="1"/>
    <col min="11" max="11" width="7.85546875" style="3" customWidth="1"/>
    <col min="12" max="12" width="4.5703125" customWidth="1"/>
    <col min="13" max="13" width="5.28515625" style="4" customWidth="1"/>
    <col min="14" max="14" width="8.140625" customWidth="1"/>
    <col min="15" max="15" width="7.140625" style="1" bestFit="1" customWidth="1"/>
    <col min="16" max="16" width="6.5703125" style="3" customWidth="1"/>
    <col min="17" max="17" width="7.42578125" customWidth="1"/>
    <col min="18" max="18" width="6.42578125" customWidth="1"/>
    <col min="19" max="19" width="8.28515625" customWidth="1"/>
    <col min="20" max="20" width="9.42578125" customWidth="1"/>
    <col min="21" max="21" width="9.140625" bestFit="1" customWidth="1"/>
    <col min="22" max="22" width="6.140625" style="4" customWidth="1"/>
  </cols>
  <sheetData>
    <row r="1" spans="1:22" x14ac:dyDescent="0.25">
      <c r="A1" t="s">
        <v>8</v>
      </c>
    </row>
    <row r="2" spans="1:22" x14ac:dyDescent="0.25">
      <c r="A2" t="s">
        <v>1</v>
      </c>
      <c r="B2" t="s">
        <v>31</v>
      </c>
      <c r="C2" s="4" t="s">
        <v>33</v>
      </c>
      <c r="D2" s="4" t="s">
        <v>34</v>
      </c>
      <c r="E2" s="3" t="s">
        <v>37</v>
      </c>
      <c r="F2" s="3" t="s">
        <v>38</v>
      </c>
      <c r="G2" t="s">
        <v>30</v>
      </c>
      <c r="H2" t="s">
        <v>23</v>
      </c>
      <c r="I2" t="s">
        <v>0</v>
      </c>
      <c r="J2" t="s">
        <v>16</v>
      </c>
      <c r="K2" s="3" t="s">
        <v>29</v>
      </c>
      <c r="L2" t="s">
        <v>32</v>
      </c>
      <c r="M2" s="4" t="s">
        <v>92</v>
      </c>
      <c r="N2" t="s">
        <v>28</v>
      </c>
      <c r="O2" s="1" t="s">
        <v>40</v>
      </c>
      <c r="P2" s="3" t="s">
        <v>36</v>
      </c>
      <c r="Q2" t="s">
        <v>24</v>
      </c>
      <c r="R2" t="s">
        <v>25</v>
      </c>
      <c r="S2" t="s">
        <v>26</v>
      </c>
      <c r="T2" t="s">
        <v>27</v>
      </c>
      <c r="U2" t="s">
        <v>6</v>
      </c>
      <c r="V2" s="4" t="s">
        <v>7</v>
      </c>
    </row>
    <row r="3" spans="1:22" x14ac:dyDescent="0.25">
      <c r="A3" t="s">
        <v>2</v>
      </c>
      <c r="B3">
        <v>1</v>
      </c>
      <c r="C3" s="4">
        <v>2.2000000000000002</v>
      </c>
      <c r="D3" s="4">
        <v>2.85</v>
      </c>
      <c r="E3" s="3">
        <v>3.64</v>
      </c>
      <c r="F3" s="3">
        <v>9.36</v>
      </c>
      <c r="G3">
        <f>1-K3</f>
        <v>0.30369999999999997</v>
      </c>
      <c r="H3">
        <f>0.5+D3</f>
        <v>3.35</v>
      </c>
      <c r="I3">
        <v>0.75</v>
      </c>
      <c r="J3">
        <v>1.5</v>
      </c>
      <c r="K3" s="3">
        <v>0.69630000000000003</v>
      </c>
      <c r="L3">
        <v>3</v>
      </c>
      <c r="M3" s="4">
        <v>8</v>
      </c>
      <c r="N3">
        <f>M3+L3+(E3*P3+F3*(1-P3))*C3+((E3-1)*P3+F3*(1-P3))*D3+H3*G3</f>
        <v>29.231403000000007</v>
      </c>
      <c r="O3" s="1">
        <v>38</v>
      </c>
      <c r="P3" s="3">
        <v>0.94699999999999995</v>
      </c>
      <c r="Q3">
        <f>((O3-24)+B8*(1-P3))*B9</f>
        <v>4.7190000000000012</v>
      </c>
      <c r="R3">
        <f>O3*G3/(E3-1)+(1-K3)*G3/(E3-1)</f>
        <v>4.4063763977272723</v>
      </c>
      <c r="S3">
        <f>(R3-24)*B9</f>
        <v>-4.8984059005681821</v>
      </c>
      <c r="T3">
        <f>M3+I3+(J3+D3)*(1-K3)+H3*G3</f>
        <v>11.08849</v>
      </c>
      <c r="U3">
        <f>B3*(N3+Q3*(1-B11))+(1-B3)*(T3+S3*(1-B11))</f>
        <v>33.950403000000009</v>
      </c>
      <c r="V3" s="4">
        <v>43</v>
      </c>
    </row>
    <row r="4" spans="1:22" x14ac:dyDescent="0.25">
      <c r="A4" t="s">
        <v>2</v>
      </c>
      <c r="B4">
        <v>1</v>
      </c>
      <c r="C4" s="4">
        <v>2.2000000000000002</v>
      </c>
      <c r="D4" s="4">
        <v>2.85</v>
      </c>
      <c r="E4" s="3">
        <v>3.64</v>
      </c>
      <c r="F4" s="3">
        <v>9.36</v>
      </c>
      <c r="G4">
        <f>1-K4</f>
        <v>0.30369999999999997</v>
      </c>
      <c r="H4">
        <f>0.5+D4</f>
        <v>3.35</v>
      </c>
      <c r="I4">
        <v>0.75</v>
      </c>
      <c r="J4">
        <v>1.5</v>
      </c>
      <c r="K4" s="3">
        <v>0.69630000000000003</v>
      </c>
      <c r="L4">
        <v>3</v>
      </c>
      <c r="M4" s="4">
        <v>8</v>
      </c>
      <c r="N4">
        <f>M4+L4+(E4*P4+F4*(1-P4))*C4+((E4-1)*P4+F4*(1-P4))*D4+H4*G4</f>
        <v>29.231403000000007</v>
      </c>
      <c r="O4" s="1">
        <v>38</v>
      </c>
      <c r="P4" s="3">
        <v>0.94699999999999995</v>
      </c>
      <c r="Q4">
        <f>((O4-24)+B8*(1-P4))*B9</f>
        <v>4.7190000000000012</v>
      </c>
      <c r="R4">
        <f>O4*G4/(E4-1)+(1-K4)*G4/(E4-1)</f>
        <v>4.4063763977272723</v>
      </c>
      <c r="S4">
        <f>(R4-24)*B9</f>
        <v>-4.8984059005681821</v>
      </c>
      <c r="T4">
        <f>M4+I4+(J4+D4)*(1-K4)+H4*G4</f>
        <v>11.08849</v>
      </c>
      <c r="U4">
        <f>B4*(N4+Q4*(1-B11))+(1-B4)*(T4+S4*(1-B11))</f>
        <v>33.950403000000009</v>
      </c>
      <c r="V4" s="4">
        <v>43</v>
      </c>
    </row>
    <row r="5" spans="1:22" x14ac:dyDescent="0.25">
      <c r="A5" t="s">
        <v>3</v>
      </c>
      <c r="B5">
        <v>1</v>
      </c>
      <c r="C5" s="4">
        <v>2.2000000000000002</v>
      </c>
      <c r="D5" s="4">
        <v>3</v>
      </c>
      <c r="E5" s="3">
        <v>2.4900000000000002</v>
      </c>
      <c r="F5" s="3">
        <v>3.29</v>
      </c>
      <c r="G5">
        <f>1-K5</f>
        <v>0.2661</v>
      </c>
      <c r="H5">
        <f>0.5+D5</f>
        <v>3.5</v>
      </c>
      <c r="I5">
        <v>0.75</v>
      </c>
      <c r="J5">
        <v>1.5</v>
      </c>
      <c r="K5" s="3">
        <v>0.7339</v>
      </c>
      <c r="L5">
        <v>3</v>
      </c>
      <c r="M5" s="4">
        <v>8</v>
      </c>
      <c r="N5">
        <f>M5+L5+(E5*P5+F5*(1-P5))*C5+((E5-1)*P5+F5*(1-P5))*D5+H5*G5</f>
        <v>21.884361999999999</v>
      </c>
      <c r="O5" s="1">
        <v>28</v>
      </c>
      <c r="P5" s="3">
        <v>0.99929999999999997</v>
      </c>
      <c r="Q5">
        <f>((O5-24)+B8*(1-P5))*B9</f>
        <v>1.0161000000000007</v>
      </c>
      <c r="R5">
        <f>O5*G5/(E5-1)+(1-K5)*G5/(E5-1)</f>
        <v>5.0480598724832211</v>
      </c>
      <c r="S5">
        <f>(R5-24)*B9</f>
        <v>-4.7379850318791945</v>
      </c>
      <c r="T5">
        <f>M5+I5+(J5+D5)*(1-K5)+H5*G5</f>
        <v>10.8788</v>
      </c>
      <c r="U5">
        <f>B5*(N5+Q5*(1-B11))+(1-B5)*(T5+S5*(1-B11))</f>
        <v>22.900462000000001</v>
      </c>
      <c r="V5" s="4">
        <v>50</v>
      </c>
    </row>
    <row r="6" spans="1:22" x14ac:dyDescent="0.25">
      <c r="A6" t="s">
        <v>4</v>
      </c>
      <c r="B6">
        <v>1</v>
      </c>
      <c r="C6" s="4">
        <v>2.2999999999999998</v>
      </c>
      <c r="D6" s="4">
        <v>2.6</v>
      </c>
      <c r="E6" s="3">
        <v>2.58</v>
      </c>
      <c r="F6" s="3">
        <v>2.58</v>
      </c>
      <c r="G6">
        <f>1-K6</f>
        <v>0.28110000000000002</v>
      </c>
      <c r="H6">
        <f>0.5+D6</f>
        <v>3.1</v>
      </c>
      <c r="I6">
        <v>0.75</v>
      </c>
      <c r="J6">
        <v>1.5</v>
      </c>
      <c r="K6" s="3">
        <v>0.71889999999999998</v>
      </c>
      <c r="L6">
        <v>3</v>
      </c>
      <c r="M6" s="4">
        <v>8</v>
      </c>
      <c r="N6">
        <f>M6+L6+(E6*P6+F6*(1-P6))*C6+((E6-1)*P6+F6*(1-P6))*D6+H6*G6</f>
        <v>21.913409999999999</v>
      </c>
      <c r="O6" s="1">
        <v>30</v>
      </c>
      <c r="P6" s="3">
        <v>1</v>
      </c>
      <c r="Q6">
        <f>((O6-24)+B8*(1-P6))*B9</f>
        <v>1.5</v>
      </c>
      <c r="R6">
        <f>O6*G6/(E6-1)+(1-K6)*G6/(E6-1)</f>
        <v>5.3873526645569614</v>
      </c>
      <c r="S6">
        <f>(R6-24)*B9</f>
        <v>-4.6531618338607599</v>
      </c>
      <c r="T6">
        <f>M6+I6+(J6+D6)*(1-K6)+H6*G6</f>
        <v>10.77392</v>
      </c>
      <c r="U6">
        <f>B6*(N6+Q6*(1-B11))+(1-B6)*(T6+S6*(1-B11))</f>
        <v>23.413409999999999</v>
      </c>
      <c r="V6" s="4">
        <v>45</v>
      </c>
    </row>
    <row r="7" spans="1:22" x14ac:dyDescent="0.25">
      <c r="A7" t="s">
        <v>5</v>
      </c>
      <c r="B7">
        <v>1</v>
      </c>
      <c r="C7" s="4">
        <v>2.2000000000000002</v>
      </c>
      <c r="D7" s="4">
        <v>2</v>
      </c>
      <c r="E7" s="3">
        <v>2.54</v>
      </c>
      <c r="F7" s="3">
        <v>4.9400000000000004</v>
      </c>
      <c r="G7">
        <f>1-K7</f>
        <v>0.19999999999999996</v>
      </c>
      <c r="H7">
        <f>0.5+D7</f>
        <v>2.5</v>
      </c>
      <c r="I7">
        <v>0.75</v>
      </c>
      <c r="J7">
        <v>1.5</v>
      </c>
      <c r="K7" s="3">
        <v>0.8</v>
      </c>
      <c r="L7">
        <v>3</v>
      </c>
      <c r="M7" s="4">
        <v>8</v>
      </c>
      <c r="N7">
        <f>M7+L7+(E7*P7+F7*(1-P7))*C7+((E7-1)*P7+F7*(1-P7))*D7+H7*G7</f>
        <v>20.187328000000001</v>
      </c>
      <c r="O7" s="1">
        <v>29</v>
      </c>
      <c r="P7" s="3">
        <v>0.99839999999999995</v>
      </c>
      <c r="Q7">
        <f>((O7-24)+B8*(1-P7))*B9</f>
        <v>1.2868000000000011</v>
      </c>
      <c r="R7">
        <f>O7*G7/(E7-1)+(1-K7)*G7/(E7-1)</f>
        <v>3.7922077922077913</v>
      </c>
      <c r="S7">
        <f>(R7-24)*B9</f>
        <v>-5.0519480519480524</v>
      </c>
      <c r="T7">
        <f>M7+I7+(J7+D7)*(1-K7)+H7*G7</f>
        <v>9.9499999999999993</v>
      </c>
      <c r="U7">
        <f>B7*(N7+Q7*(1-B11))+(1-B7)*(T7+S7*(1-B11))</f>
        <v>21.474128</v>
      </c>
      <c r="V7" s="4">
        <v>40</v>
      </c>
    </row>
    <row r="8" spans="1:22" x14ac:dyDescent="0.25">
      <c r="A8" t="s">
        <v>39</v>
      </c>
      <c r="B8">
        <v>92</v>
      </c>
    </row>
    <row r="9" spans="1:22" x14ac:dyDescent="0.25">
      <c r="A9" t="s">
        <v>107</v>
      </c>
      <c r="B9" s="4">
        <v>0.25</v>
      </c>
      <c r="D9" s="2" t="s">
        <v>111</v>
      </c>
    </row>
    <row r="10" spans="1:22" x14ac:dyDescent="0.25">
      <c r="A10" t="s">
        <v>15</v>
      </c>
      <c r="B10">
        <f xml:space="preserve"> ( V3*B3*P3+V4*B4*P4+V5*B5*P5+V6*B6*P6+V7*B7*P7 ) / (U3+U4+U5+U6+U7) * 60</f>
        <v>95.664339473957767</v>
      </c>
    </row>
    <row r="11" spans="1:22" x14ac:dyDescent="0.25">
      <c r="A11" t="s">
        <v>35</v>
      </c>
      <c r="B11">
        <f>IF(SUM(Q3:Q7) &gt; 0, 0, 1)</f>
        <v>0</v>
      </c>
    </row>
    <row r="13" spans="1:22" x14ac:dyDescent="0.25">
      <c r="A13" t="s">
        <v>9</v>
      </c>
      <c r="C13" s="2"/>
    </row>
    <row r="14" spans="1:22" x14ac:dyDescent="0.25">
      <c r="A14" t="s">
        <v>10</v>
      </c>
      <c r="B14">
        <v>1</v>
      </c>
      <c r="C14" s="4">
        <v>2.2000000000000002</v>
      </c>
      <c r="D14" s="4">
        <v>2</v>
      </c>
      <c r="E14" s="3">
        <v>1.67</v>
      </c>
      <c r="F14" s="3">
        <v>1.67</v>
      </c>
      <c r="G14">
        <f>1-K14</f>
        <v>0.13759999999999994</v>
      </c>
      <c r="H14">
        <f>0.5+D14</f>
        <v>2.5</v>
      </c>
      <c r="I14">
        <v>0.75</v>
      </c>
      <c r="J14">
        <v>1.5</v>
      </c>
      <c r="K14" s="3">
        <v>0.86240000000000006</v>
      </c>
      <c r="L14">
        <v>3</v>
      </c>
      <c r="M14" s="4">
        <v>4</v>
      </c>
      <c r="N14">
        <f>M14+L14+(E14*P14+F14*(1-P14))*C14+((E14-1)*P14+F14*(1-P14))*D14+H14*G14</f>
        <v>12.357999999999999</v>
      </c>
      <c r="O14" s="1">
        <v>5</v>
      </c>
      <c r="P14" s="3">
        <v>1</v>
      </c>
      <c r="Q14">
        <f>((O14-8)+B19*(1-P14))*B20</f>
        <v>-0.75</v>
      </c>
      <c r="R14">
        <f>O14*G14/(E14-1)+(1-K14)*G14/(E14-1)</f>
        <v>1.0551250149253728</v>
      </c>
      <c r="S14">
        <f>(R14-8)*B20</f>
        <v>-1.7362187462686567</v>
      </c>
      <c r="T14">
        <f>M14+I14+(J14+D14)*(1-K14)+H14*G14</f>
        <v>5.5755999999999997</v>
      </c>
      <c r="U14">
        <f>B14*(N14+Q14*(1-B22))+(1-B14)*(T14+S14*(1-B22))</f>
        <v>12.357999999999999</v>
      </c>
      <c r="V14" s="4">
        <v>24</v>
      </c>
    </row>
    <row r="15" spans="1:22" x14ac:dyDescent="0.25">
      <c r="A15" t="s">
        <v>11</v>
      </c>
      <c r="B15">
        <v>1</v>
      </c>
      <c r="C15" s="4">
        <v>2.2999999999999998</v>
      </c>
      <c r="D15" s="4">
        <v>2.1</v>
      </c>
      <c r="E15" s="3">
        <v>1.85</v>
      </c>
      <c r="F15" s="3">
        <v>1.85</v>
      </c>
      <c r="G15">
        <f>1-K15</f>
        <v>0.25660000000000005</v>
      </c>
      <c r="H15">
        <f>0.5+D15</f>
        <v>2.6</v>
      </c>
      <c r="I15">
        <v>0.75</v>
      </c>
      <c r="J15">
        <v>1.5</v>
      </c>
      <c r="K15" s="3">
        <v>0.74339999999999995</v>
      </c>
      <c r="L15">
        <v>3</v>
      </c>
      <c r="M15" s="4">
        <v>4</v>
      </c>
      <c r="N15">
        <f>M15+L15+(E15*P15+F15*(1-P15))*C15+((E15-1)*P15+F15*(1-P15))*D15+H15*G15</f>
        <v>13.70716</v>
      </c>
      <c r="O15" s="1">
        <v>6</v>
      </c>
      <c r="P15" s="3">
        <v>1</v>
      </c>
      <c r="Q15">
        <f>((O15-8)+B19*(1-P15))*B20</f>
        <v>-0.5</v>
      </c>
      <c r="R15">
        <f>O15*G15/(E15-1)+(1-K15)*G15/(E15-1)</f>
        <v>1.8887571294117649</v>
      </c>
      <c r="S15">
        <f>(R15-8)*B20</f>
        <v>-1.5278107176470588</v>
      </c>
      <c r="T15">
        <f>M15+I15+(J15+D15)*(1-K15)+H15*G15</f>
        <v>6.3409200000000006</v>
      </c>
      <c r="U15">
        <f>B15*(N15+Q15*(1-B22))+(1-B15)*(T15+S15*(1-B22))</f>
        <v>13.70716</v>
      </c>
      <c r="V15" s="4">
        <v>26</v>
      </c>
    </row>
    <row r="16" spans="1:22" x14ac:dyDescent="0.25">
      <c r="A16" t="s">
        <v>12</v>
      </c>
      <c r="B16">
        <v>1</v>
      </c>
      <c r="C16" s="4">
        <v>2.2999999999999998</v>
      </c>
      <c r="D16" s="4">
        <v>2.6</v>
      </c>
      <c r="E16" s="3">
        <v>2.15</v>
      </c>
      <c r="F16" s="3">
        <v>2.15</v>
      </c>
      <c r="G16">
        <f>1-K16</f>
        <v>0.16000000000000003</v>
      </c>
      <c r="H16">
        <f>0.5+D16</f>
        <v>3.1</v>
      </c>
      <c r="I16">
        <v>0.75</v>
      </c>
      <c r="J16">
        <v>1.5</v>
      </c>
      <c r="K16" s="3">
        <v>0.84</v>
      </c>
      <c r="L16">
        <v>3</v>
      </c>
      <c r="M16" s="4">
        <v>4</v>
      </c>
      <c r="N16">
        <f>M16+L16+(E16*P16+F16*(1-P16))*C16+((E16-1)*P16+F16*(1-P16))*D16+H16*G16</f>
        <v>15.431000000000001</v>
      </c>
      <c r="O16" s="1">
        <v>5</v>
      </c>
      <c r="P16" s="3">
        <v>1</v>
      </c>
      <c r="Q16">
        <f>((O16-8)+B19*(1-P16))*B20</f>
        <v>-0.75</v>
      </c>
      <c r="R16">
        <f>O16*G16/(E16-1)+(1-K16)*G16/(E16-1)</f>
        <v>0.71791304347826113</v>
      </c>
      <c r="S16">
        <f>(R16-8)*B20</f>
        <v>-1.8205217391304347</v>
      </c>
      <c r="T16">
        <f>M16+I16+(J16+D16)*(1-K16)+H16*G16</f>
        <v>5.9020000000000001</v>
      </c>
      <c r="U16">
        <f>B16*(N16+Q16*(1-B22))+(1-B16)*(T16+S16*(1-B22))</f>
        <v>15.431000000000001</v>
      </c>
      <c r="V16" s="4">
        <v>28</v>
      </c>
    </row>
    <row r="17" spans="1:22" x14ac:dyDescent="0.25">
      <c r="A17" t="s">
        <v>13</v>
      </c>
      <c r="B17">
        <v>1</v>
      </c>
      <c r="C17" s="4">
        <v>2.2000000000000002</v>
      </c>
      <c r="D17" s="4">
        <v>2.5</v>
      </c>
      <c r="E17" s="3">
        <v>2.23</v>
      </c>
      <c r="F17" s="3">
        <v>2.2000000000000002</v>
      </c>
      <c r="G17">
        <f>1-K17</f>
        <v>0.22299999999999998</v>
      </c>
      <c r="H17">
        <f>0.5+D17</f>
        <v>3</v>
      </c>
      <c r="I17">
        <v>0.75</v>
      </c>
      <c r="J17">
        <v>1.5</v>
      </c>
      <c r="K17" s="3">
        <v>0.77700000000000002</v>
      </c>
      <c r="L17">
        <v>3</v>
      </c>
      <c r="M17" s="4">
        <v>4</v>
      </c>
      <c r="N17">
        <f>M17+L17+(E17*P17+F17*(1-P17))*C17+((E17-1)*P17+F17*(1-P17))*D17+H17*G17</f>
        <v>15.650000000000002</v>
      </c>
      <c r="O17" s="1">
        <v>5</v>
      </c>
      <c r="P17" s="3">
        <v>1</v>
      </c>
      <c r="Q17">
        <f>((O17-8)+B19*(1-P17))*B20</f>
        <v>-0.75</v>
      </c>
      <c r="R17">
        <f>O17*G17/(E17-1)+(1-K17)*G17/(E17-1)</f>
        <v>0.94693414634146333</v>
      </c>
      <c r="S17">
        <f>(R17-8)*B20</f>
        <v>-1.7632664634146342</v>
      </c>
      <c r="T17">
        <f>M17+I17+(J17+D17)*(1-K17)+H17*G17</f>
        <v>6.3109999999999991</v>
      </c>
      <c r="U17">
        <f>B17*(N17+Q17*(1-B22))+(1-B17)*(T17+S17*(1-B22))</f>
        <v>15.650000000000002</v>
      </c>
      <c r="V17" s="4">
        <v>33</v>
      </c>
    </row>
    <row r="18" spans="1:22" x14ac:dyDescent="0.25">
      <c r="A18" t="s">
        <v>14</v>
      </c>
      <c r="B18">
        <v>1</v>
      </c>
      <c r="C18" s="4">
        <v>2.2999999999999998</v>
      </c>
      <c r="D18" s="4">
        <v>2.1</v>
      </c>
      <c r="E18" s="3">
        <v>2.62</v>
      </c>
      <c r="F18" s="3">
        <v>2.62</v>
      </c>
      <c r="G18">
        <f>1-K18</f>
        <v>0.18300000000000005</v>
      </c>
      <c r="H18">
        <f>0.5+D18</f>
        <v>2.6</v>
      </c>
      <c r="I18">
        <v>0.75</v>
      </c>
      <c r="J18">
        <v>1.5</v>
      </c>
      <c r="K18" s="3">
        <v>0.81699999999999995</v>
      </c>
      <c r="L18">
        <v>3</v>
      </c>
      <c r="M18" s="4">
        <v>4</v>
      </c>
      <c r="N18">
        <f>M18+L18+(E18*P18+F18*(1-P18))*C18+((E18-1)*P18+F18*(1-P18))*D18+H18*G18</f>
        <v>16.9038</v>
      </c>
      <c r="O18" s="1">
        <v>12</v>
      </c>
      <c r="P18" s="3">
        <v>1</v>
      </c>
      <c r="Q18">
        <f>((O18-8)+B19*(1-P18))*B20</f>
        <v>1</v>
      </c>
      <c r="R18">
        <f>O18*G18/(E18-1)+(1-K18)*G18/(E18-1)</f>
        <v>1.376227777777778</v>
      </c>
      <c r="S18">
        <f>(R18-8)*B20</f>
        <v>-1.6559430555555554</v>
      </c>
      <c r="T18">
        <f>M18+I18+(J18+D18)*(1-K18)+H18*G18</f>
        <v>5.8846000000000007</v>
      </c>
      <c r="U18">
        <f>B18*(N18+Q18*(1-B22))+(1-B18)*(T18+S18*(1-B22))</f>
        <v>16.9038</v>
      </c>
      <c r="V18" s="4">
        <v>37</v>
      </c>
    </row>
    <row r="19" spans="1:22" x14ac:dyDescent="0.25">
      <c r="A19" t="s">
        <v>39</v>
      </c>
      <c r="B19">
        <v>92</v>
      </c>
    </row>
    <row r="20" spans="1:22" x14ac:dyDescent="0.25">
      <c r="A20" t="s">
        <v>107</v>
      </c>
      <c r="B20" s="4">
        <v>0.25</v>
      </c>
      <c r="D20" s="2" t="s">
        <v>110</v>
      </c>
    </row>
    <row r="21" spans="1:22" x14ac:dyDescent="0.25">
      <c r="A21" t="s">
        <v>15</v>
      </c>
      <c r="B21">
        <f xml:space="preserve"> ( V14*B14*P14+V15*B15*P15+V16*B16*P16+V17*B17*P17+V18*B18*P18 ) / (U14+U15+U16+U17+U18) * 60</f>
        <v>119.91903844377497</v>
      </c>
    </row>
    <row r="22" spans="1:22" x14ac:dyDescent="0.25">
      <c r="A22" t="s">
        <v>35</v>
      </c>
      <c r="B22">
        <f>IF(SUM(Q14:Q18) &gt; 0, 0, 1)</f>
        <v>1</v>
      </c>
    </row>
    <row r="24" spans="1:22" x14ac:dyDescent="0.25">
      <c r="A24" t="s">
        <v>17</v>
      </c>
      <c r="C24" s="2"/>
    </row>
    <row r="25" spans="1:22" x14ac:dyDescent="0.25">
      <c r="A25" t="s">
        <v>2</v>
      </c>
      <c r="B25">
        <v>1</v>
      </c>
      <c r="C25" s="4">
        <v>2.2000000000000002</v>
      </c>
      <c r="D25" s="4">
        <v>2.85</v>
      </c>
      <c r="E25" s="3">
        <v>4.0599999999999996</v>
      </c>
      <c r="F25" s="3">
        <v>17.399999999999999</v>
      </c>
      <c r="G25">
        <f>1-K25</f>
        <v>0.27480000000000004</v>
      </c>
      <c r="H25">
        <f>0.5+D25</f>
        <v>3.35</v>
      </c>
      <c r="I25">
        <v>0.75</v>
      </c>
      <c r="J25">
        <v>1.5</v>
      </c>
      <c r="K25" s="3">
        <v>0.72519999999999996</v>
      </c>
      <c r="L25">
        <v>3</v>
      </c>
      <c r="M25" s="4">
        <v>4</v>
      </c>
      <c r="N25">
        <f>M25+L25+(E25*P25+F25*(1-P25))*C25+((E25-1)*P25+F25*(1-P25))*D25+H25*G25</f>
        <v>25.819339499999998</v>
      </c>
      <c r="O25" s="1">
        <v>23</v>
      </c>
      <c r="P25" s="3">
        <v>0.99650000000000005</v>
      </c>
      <c r="Q25">
        <f>((O25-8)+B30*(1-P25))*B31</f>
        <v>1.4169230769230765</v>
      </c>
      <c r="R25">
        <f>O25*G25/(E25-1)+(1-K25)*G25/(E25-1)</f>
        <v>2.0901683137254912</v>
      </c>
      <c r="S25">
        <f>(R25-8)*B31</f>
        <v>-0.54552292488687781</v>
      </c>
      <c r="T25">
        <f>M25+I25+(J25+D25)*(1-K25)+H25*G25</f>
        <v>6.8659600000000003</v>
      </c>
      <c r="U25">
        <f>B25*(N25+Q25*(1-B33))+(1-B25)*(T25+S25*(1-B33))</f>
        <v>27.236262576923075</v>
      </c>
      <c r="V25" s="4">
        <v>43</v>
      </c>
    </row>
    <row r="26" spans="1:22" x14ac:dyDescent="0.25">
      <c r="A26" t="s">
        <v>2</v>
      </c>
      <c r="B26">
        <v>1</v>
      </c>
      <c r="C26" s="4">
        <v>2.2000000000000002</v>
      </c>
      <c r="D26" s="4">
        <v>2.85</v>
      </c>
      <c r="E26" s="3">
        <v>4.0599999999999996</v>
      </c>
      <c r="F26" s="3">
        <v>17.399999999999999</v>
      </c>
      <c r="G26">
        <f>1-K26</f>
        <v>0.27480000000000004</v>
      </c>
      <c r="H26">
        <f>0.5+D26</f>
        <v>3.35</v>
      </c>
      <c r="I26">
        <v>0.75</v>
      </c>
      <c r="J26">
        <v>1.5</v>
      </c>
      <c r="K26" s="3">
        <v>0.72519999999999996</v>
      </c>
      <c r="L26">
        <v>3</v>
      </c>
      <c r="M26" s="4">
        <v>4</v>
      </c>
      <c r="N26">
        <f>M26+L26+(E26*P26+F26*(1-P26))*C26+((E26-1)*P26+F26*(1-P26))*D26+H26*G26</f>
        <v>25.819339499999998</v>
      </c>
      <c r="O26" s="1">
        <v>23</v>
      </c>
      <c r="P26" s="3">
        <v>0.99650000000000005</v>
      </c>
      <c r="Q26">
        <f>((O26-8)+B30*(1-P26))*B31</f>
        <v>1.4169230769230765</v>
      </c>
      <c r="R26">
        <f>O26*G26/(E26-1)+(1-K26)*G26/(E26-1)</f>
        <v>2.0901683137254912</v>
      </c>
      <c r="S26">
        <f>(R26-8)*B31</f>
        <v>-0.54552292488687781</v>
      </c>
      <c r="T26">
        <f>M26+I26+(J26+D26)*(1-K26)+H26*G26</f>
        <v>6.8659600000000003</v>
      </c>
      <c r="U26">
        <f>B26*(N26+Q26*(1-B33))+(1-B26)*(T26+S26*(1-B33))</f>
        <v>27.236262576923075</v>
      </c>
      <c r="V26" s="4">
        <v>43</v>
      </c>
    </row>
    <row r="27" spans="1:22" x14ac:dyDescent="0.25">
      <c r="A27" t="s">
        <v>3</v>
      </c>
      <c r="B27">
        <v>1</v>
      </c>
      <c r="C27" s="4">
        <v>2.2000000000000002</v>
      </c>
      <c r="D27" s="4">
        <v>3</v>
      </c>
      <c r="E27" s="3">
        <v>2.5299999999999998</v>
      </c>
      <c r="F27" s="3">
        <v>3.25</v>
      </c>
      <c r="G27">
        <f>1-K27</f>
        <v>0.24070000000000003</v>
      </c>
      <c r="H27">
        <f>0.5+D27</f>
        <v>3.5</v>
      </c>
      <c r="I27">
        <v>0.75</v>
      </c>
      <c r="J27">
        <v>1.5</v>
      </c>
      <c r="K27" s="3">
        <v>0.75929999999999997</v>
      </c>
      <c r="L27">
        <v>3</v>
      </c>
      <c r="M27" s="4">
        <v>4</v>
      </c>
      <c r="N27">
        <f>M27+L27+(E27*P27+F27*(1-P27))*C27+((E27-1)*P27+F27*(1-P27))*D27+H27*G27</f>
        <v>18.001147599999999</v>
      </c>
      <c r="O27" s="1">
        <v>28</v>
      </c>
      <c r="P27" s="3">
        <v>0.99960000000000004</v>
      </c>
      <c r="Q27">
        <f>((O27-8)+B30*(1-P27))*B31</f>
        <v>1.8498461538461535</v>
      </c>
      <c r="R27">
        <f>O27*G27/(E27-1)+(1-K27)*G27/(E27-1)</f>
        <v>4.4428343071895435</v>
      </c>
      <c r="S27">
        <f>(R27-8)*B31</f>
        <v>-0.32835375625942675</v>
      </c>
      <c r="T27">
        <f>M27+I27+(J27+D27)*(1-K27)+H27*G27</f>
        <v>6.6756000000000002</v>
      </c>
      <c r="U27">
        <f>B27*(N27+Q27*(1-B33))+(1-B27)*(T27+S27*(1-B33))</f>
        <v>19.850993753846154</v>
      </c>
      <c r="V27" s="4">
        <v>50</v>
      </c>
    </row>
    <row r="28" spans="1:22" x14ac:dyDescent="0.25">
      <c r="A28" t="s">
        <v>4</v>
      </c>
      <c r="B28">
        <v>1</v>
      </c>
      <c r="C28" s="4">
        <v>2.2999999999999998</v>
      </c>
      <c r="D28" s="4">
        <v>2.6</v>
      </c>
      <c r="E28" s="3">
        <v>2.5499999999999998</v>
      </c>
      <c r="F28" s="3">
        <v>2.5499999999999998</v>
      </c>
      <c r="G28">
        <f>1-K28</f>
        <v>0.25439999999999996</v>
      </c>
      <c r="H28">
        <f>0.5+D28</f>
        <v>3.1</v>
      </c>
      <c r="I28">
        <v>0.75</v>
      </c>
      <c r="J28">
        <v>1.5</v>
      </c>
      <c r="K28" s="3">
        <v>0.74560000000000004</v>
      </c>
      <c r="L28">
        <v>3</v>
      </c>
      <c r="M28" s="4">
        <v>4</v>
      </c>
      <c r="N28">
        <f>M28+L28+(E28*P28+F28*(1-P28))*C28+((E28-1)*P28+F28*(1-P28))*D28+H28*G28</f>
        <v>17.683639999999997</v>
      </c>
      <c r="O28" s="1">
        <v>28</v>
      </c>
      <c r="P28" s="3">
        <v>1</v>
      </c>
      <c r="Q28">
        <f>((O28-8)+B30*(1-P28))*B31</f>
        <v>1.8461538461538463</v>
      </c>
      <c r="R28">
        <f>O28*G28/(E28-1)+(1-K28)*G28/(E28-1)</f>
        <v>4.6373673290322577</v>
      </c>
      <c r="S28">
        <f>(R28-8)*B31</f>
        <v>-0.31039686193548394</v>
      </c>
      <c r="T28">
        <f>M28+I28+(J28+D28)*(1-K28)+H28*G28</f>
        <v>6.5816799999999995</v>
      </c>
      <c r="U28">
        <f>B28*(N28+Q28*(1-B33))+(1-B28)*(T28+S28*(1-B33))</f>
        <v>19.529793846153844</v>
      </c>
      <c r="V28" s="4">
        <v>45</v>
      </c>
    </row>
    <row r="29" spans="1:22" x14ac:dyDescent="0.25">
      <c r="A29" t="s">
        <v>5</v>
      </c>
      <c r="B29">
        <v>1</v>
      </c>
      <c r="C29" s="4">
        <v>2.2000000000000002</v>
      </c>
      <c r="D29" s="4">
        <v>2</v>
      </c>
      <c r="E29" s="3">
        <v>2.5499999999999998</v>
      </c>
      <c r="F29" s="3">
        <v>2.5499999999999998</v>
      </c>
      <c r="G29">
        <f>1-K29</f>
        <v>0.18100000000000005</v>
      </c>
      <c r="H29">
        <f>0.5+D29</f>
        <v>2.5</v>
      </c>
      <c r="I29">
        <v>0.75</v>
      </c>
      <c r="J29">
        <v>1.5</v>
      </c>
      <c r="K29" s="3">
        <v>0.81899999999999995</v>
      </c>
      <c r="L29">
        <v>3</v>
      </c>
      <c r="M29" s="4">
        <v>4</v>
      </c>
      <c r="N29">
        <f>M29+L29+(E29*P29+F29*(1-P29))*C29+((E29-1)*P29+F29*(1-P29))*D29+H29*G29</f>
        <v>16.162499999999998</v>
      </c>
      <c r="O29" s="1">
        <v>13</v>
      </c>
      <c r="P29" s="3">
        <v>1</v>
      </c>
      <c r="Q29">
        <f>((O29-8)+B30*(1-P29))*B31</f>
        <v>0.46153846153846156</v>
      </c>
      <c r="R29">
        <f>O29*G29/(E29-1)+(1-K29)*G29/(E29-1)</f>
        <v>1.539200645161291</v>
      </c>
      <c r="S29">
        <f>(R29-8)*B31</f>
        <v>-0.5963814789081886</v>
      </c>
      <c r="T29">
        <f>M29+I29+(J29+D29)*(1-K29)+H29*G29</f>
        <v>5.8360000000000003</v>
      </c>
      <c r="U29">
        <f>B29*(N29+Q29*(1-B33))+(1-B29)*(T29+S29*(1-B33))</f>
        <v>16.624038461538458</v>
      </c>
      <c r="V29" s="4">
        <v>40</v>
      </c>
    </row>
    <row r="30" spans="1:22" x14ac:dyDescent="0.25">
      <c r="A30" t="s">
        <v>39</v>
      </c>
      <c r="B30">
        <v>100</v>
      </c>
    </row>
    <row r="31" spans="1:22" x14ac:dyDescent="0.25">
      <c r="A31" t="s">
        <v>107</v>
      </c>
      <c r="B31" s="4">
        <f>6/65</f>
        <v>9.2307692307692313E-2</v>
      </c>
      <c r="D31" s="2" t="s">
        <v>108</v>
      </c>
    </row>
    <row r="32" spans="1:22" x14ac:dyDescent="0.25">
      <c r="A32" t="s">
        <v>15</v>
      </c>
      <c r="B32">
        <f xml:space="preserve"> ( V25*B25+V26*B26+V27*B27+V28*B28+V29*B29 ) / (U25+U26+U27+U28+U29) * 60</f>
        <v>120.02460100757256</v>
      </c>
    </row>
    <row r="33" spans="1:23" x14ac:dyDescent="0.25">
      <c r="A33" t="s">
        <v>35</v>
      </c>
      <c r="B33">
        <f>IF(SUM(Q25:Q29) &gt; 0, 0, 1)</f>
        <v>0</v>
      </c>
    </row>
    <row r="35" spans="1:23" x14ac:dyDescent="0.25">
      <c r="A35" t="s">
        <v>18</v>
      </c>
      <c r="C35" s="2"/>
    </row>
    <row r="36" spans="1:23" x14ac:dyDescent="0.25">
      <c r="A36" t="s">
        <v>3</v>
      </c>
      <c r="B36">
        <v>1</v>
      </c>
      <c r="C36" s="4">
        <v>2.2000000000000002</v>
      </c>
      <c r="D36" s="4">
        <v>3</v>
      </c>
      <c r="E36" s="3">
        <v>2.5299999999999998</v>
      </c>
      <c r="F36" s="3">
        <v>3.25</v>
      </c>
      <c r="G36">
        <f>1-K36</f>
        <v>0.24070000000000003</v>
      </c>
      <c r="H36">
        <f>0.5+D36</f>
        <v>3.5</v>
      </c>
      <c r="I36">
        <v>0.75</v>
      </c>
      <c r="J36">
        <v>1.5</v>
      </c>
      <c r="K36" s="3">
        <v>0.75929999999999997</v>
      </c>
      <c r="L36">
        <v>3</v>
      </c>
      <c r="M36" s="4">
        <v>6</v>
      </c>
      <c r="N36">
        <f>M36+L36+(E36*P36+F36*(1-P36))*C36+((E36-1)*P36+F36*(1-P36))*D36+H36*G36</f>
        <v>20.001147599999999</v>
      </c>
      <c r="O36" s="1">
        <v>28</v>
      </c>
      <c r="P36" s="3">
        <v>0.99960000000000004</v>
      </c>
      <c r="Q36">
        <f>((O36-16)+B41*(1-P36))*B42</f>
        <v>4.8159999999999989</v>
      </c>
      <c r="R36">
        <f>O36*G36/(E36-1)+(1-K36)*G36/(E36-1)</f>
        <v>4.4428343071895435</v>
      </c>
      <c r="S36">
        <f>(R36-16)*B42</f>
        <v>-4.6228662771241833</v>
      </c>
      <c r="T36">
        <f>M36+I36+(J36+D36)*(1-K36)+H36*G36</f>
        <v>8.6755999999999993</v>
      </c>
      <c r="U36">
        <f>B36*(N36+Q36*(1-B44))+(1-B36)*(T36+S36*(1-B44))</f>
        <v>24.817147599999998</v>
      </c>
      <c r="V36" s="4">
        <v>50</v>
      </c>
    </row>
    <row r="37" spans="1:23" x14ac:dyDescent="0.25">
      <c r="A37" t="s">
        <v>19</v>
      </c>
      <c r="B37">
        <v>0</v>
      </c>
      <c r="C37" s="4">
        <v>1.7</v>
      </c>
      <c r="D37" s="4">
        <v>2.5</v>
      </c>
      <c r="E37" s="3">
        <v>3.81</v>
      </c>
      <c r="F37" s="3">
        <v>6.61</v>
      </c>
      <c r="G37">
        <f>1-K37</f>
        <v>0.28159999999999996</v>
      </c>
      <c r="H37">
        <f>0.5+D37</f>
        <v>3</v>
      </c>
      <c r="I37">
        <v>0.75</v>
      </c>
      <c r="J37">
        <v>1.5</v>
      </c>
      <c r="K37" s="3">
        <v>0.71840000000000004</v>
      </c>
      <c r="L37">
        <v>3</v>
      </c>
      <c r="M37" s="4">
        <v>6</v>
      </c>
      <c r="N37">
        <f>M37+L37+(E37*P37+F37*(1-P37))*C37+((E37-1)*P37+F37*(1-P37))*D37+H37*G37</f>
        <v>25.035184000000001</v>
      </c>
      <c r="O37" s="1">
        <v>49</v>
      </c>
      <c r="P37" s="3">
        <v>0.88160000000000005</v>
      </c>
      <c r="Q37">
        <f>((O37-16)+B41*(1-P37))*B42</f>
        <v>17.936</v>
      </c>
      <c r="R37">
        <f>O37*G37/(E37-1)+(1-K37)*G37/(E37-1)</f>
        <v>4.9386827615658353</v>
      </c>
      <c r="S37">
        <f>(R37-16)*B42</f>
        <v>-4.4245268953736661</v>
      </c>
      <c r="T37">
        <f>M37+I37+(J37+D37)*(1-K37)+H37*G37</f>
        <v>8.7211999999999996</v>
      </c>
      <c r="U37">
        <f>B37*(N37+Q37*(1-B44))+(1-B37)*(T37+S37*(1-B44))</f>
        <v>4.2966731046263336</v>
      </c>
      <c r="V37" s="4">
        <v>54</v>
      </c>
    </row>
    <row r="38" spans="1:23" x14ac:dyDescent="0.25">
      <c r="A38" t="s">
        <v>20</v>
      </c>
      <c r="B38">
        <v>1</v>
      </c>
      <c r="C38" s="4">
        <v>2.2999999999999998</v>
      </c>
      <c r="D38" s="4">
        <v>2.6</v>
      </c>
      <c r="E38" s="3">
        <v>2.88</v>
      </c>
      <c r="F38" s="3">
        <v>4.57</v>
      </c>
      <c r="G38">
        <f>1-K38</f>
        <v>0.28849999999999998</v>
      </c>
      <c r="H38">
        <f>0.5+D38</f>
        <v>3.1</v>
      </c>
      <c r="I38">
        <v>0.75</v>
      </c>
      <c r="J38">
        <v>1.5</v>
      </c>
      <c r="K38" s="3">
        <v>0.71150000000000002</v>
      </c>
      <c r="L38">
        <v>3</v>
      </c>
      <c r="M38" s="4">
        <v>6</v>
      </c>
      <c r="N38">
        <f>M38+L38+(E38*P38+F38*(1-P38))*C38+((E38-1)*P38+F38*(1-P38))*D38+H38*G38</f>
        <v>21.4139667</v>
      </c>
      <c r="O38" s="1">
        <v>40</v>
      </c>
      <c r="P38" s="3">
        <v>0.99929999999999997</v>
      </c>
      <c r="Q38">
        <f>((O38-16)+B41*(1-P38))*B42</f>
        <v>9.6280000000000019</v>
      </c>
      <c r="R38">
        <f>O38*G38/(E38-1)+(1-K38)*G38/(E38-1)</f>
        <v>6.182570345744681</v>
      </c>
      <c r="S38">
        <f>(R38-16)*B42</f>
        <v>-3.9269718617021279</v>
      </c>
      <c r="T38">
        <f>M38+I38+(J38+D38)*(1-K38)+H38*G38</f>
        <v>8.8271999999999995</v>
      </c>
      <c r="U38">
        <f>B38*(N38+Q38*(1-B44))+(1-B38)*(T38+S38*(1-B44))</f>
        <v>31.041966700000003</v>
      </c>
      <c r="V38" s="4">
        <v>60</v>
      </c>
    </row>
    <row r="39" spans="1:23" x14ac:dyDescent="0.25">
      <c r="A39" t="s">
        <v>20</v>
      </c>
      <c r="B39">
        <v>1</v>
      </c>
      <c r="C39" s="4">
        <v>2.2999999999999998</v>
      </c>
      <c r="D39" s="4">
        <v>2.6</v>
      </c>
      <c r="E39" s="3">
        <v>2.88</v>
      </c>
      <c r="F39" s="3">
        <v>4.57</v>
      </c>
      <c r="G39">
        <f>1-K39</f>
        <v>0.28849999999999998</v>
      </c>
      <c r="H39">
        <f>0.5+D39</f>
        <v>3.1</v>
      </c>
      <c r="I39">
        <v>0.75</v>
      </c>
      <c r="J39">
        <v>1.5</v>
      </c>
      <c r="K39" s="3">
        <v>0.71150000000000002</v>
      </c>
      <c r="L39">
        <v>3</v>
      </c>
      <c r="M39" s="4">
        <v>6</v>
      </c>
      <c r="N39">
        <f>M39+L39+(E39*P39+F39*(1-P39))*C39+((E39-1)*P39+F39*(1-P39))*D39+H39*G39</f>
        <v>21.4139667</v>
      </c>
      <c r="O39" s="1">
        <v>40</v>
      </c>
      <c r="P39" s="3">
        <v>0.99929999999999997</v>
      </c>
      <c r="Q39">
        <f>((O39-16)+B41*(1-P39))*B42</f>
        <v>9.6280000000000019</v>
      </c>
      <c r="R39">
        <f>O39*G39/(E39-1)+(1-K39)*G39/(E39-1)</f>
        <v>6.182570345744681</v>
      </c>
      <c r="S39">
        <f>(R39-16)*B42</f>
        <v>-3.9269718617021279</v>
      </c>
      <c r="T39">
        <f>M39+I39+(J39+D39)*(1-K39)+H39*G39</f>
        <v>8.8271999999999995</v>
      </c>
      <c r="U39">
        <f>B39*(N39+Q39*(1-B44))+(1-B39)*(T39+S39*(1-B44))</f>
        <v>31.041966700000003</v>
      </c>
      <c r="V39" s="4">
        <v>60</v>
      </c>
    </row>
    <row r="40" spans="1:23" x14ac:dyDescent="0.25">
      <c r="A40" t="s">
        <v>21</v>
      </c>
      <c r="B40">
        <v>0</v>
      </c>
      <c r="C40" s="4">
        <v>3.2</v>
      </c>
      <c r="D40" s="4">
        <v>1.5</v>
      </c>
      <c r="E40" s="3">
        <v>6.89</v>
      </c>
      <c r="F40" s="3">
        <v>7.69</v>
      </c>
      <c r="G40">
        <f>1-K40</f>
        <v>0.27480000000000004</v>
      </c>
      <c r="H40">
        <f>0.5+D40</f>
        <v>2</v>
      </c>
      <c r="I40">
        <v>0.75</v>
      </c>
      <c r="J40">
        <v>1.5</v>
      </c>
      <c r="K40" s="3">
        <v>0.72519999999999996</v>
      </c>
      <c r="L40">
        <v>3</v>
      </c>
      <c r="M40" s="4">
        <v>6</v>
      </c>
      <c r="N40">
        <f>M40+L40+(E40*P40+F40*(1-P40))*C40+((E40-1)*P40+F40*(1-P40))*D40+H40*G40</f>
        <v>40.566729999999993</v>
      </c>
      <c r="O40" s="1">
        <v>35</v>
      </c>
      <c r="P40" s="3">
        <v>0.97450000000000003</v>
      </c>
      <c r="Q40">
        <f>((O40-16)+B41*(1-P40))*B42</f>
        <v>8.6199999999999992</v>
      </c>
      <c r="R40">
        <f>O40*G40/(E40-1)+(1-K40)*G40/(E40-1)</f>
        <v>1.6457580713073008</v>
      </c>
      <c r="S40">
        <f>(R40-16)*B42</f>
        <v>-5.7416967714770806</v>
      </c>
      <c r="T40">
        <f>M40+I40+(J40+D40)*(1-K40)+H40*G40</f>
        <v>8.1240000000000006</v>
      </c>
      <c r="U40">
        <f>B40*(N40+Q40*(1-B44))+(1-B40)*(T40+S40*(1-B44))</f>
        <v>2.38230322852292</v>
      </c>
      <c r="V40" s="4">
        <v>65</v>
      </c>
      <c r="W40" t="s">
        <v>142</v>
      </c>
    </row>
    <row r="41" spans="1:23" x14ac:dyDescent="0.25">
      <c r="A41" t="s">
        <v>39</v>
      </c>
      <c r="B41">
        <v>100</v>
      </c>
    </row>
    <row r="42" spans="1:23" x14ac:dyDescent="0.25">
      <c r="A42" t="s">
        <v>107</v>
      </c>
      <c r="B42" s="4">
        <f>(6 + 180 / 9)/65</f>
        <v>0.4</v>
      </c>
      <c r="D42" s="2" t="s">
        <v>167</v>
      </c>
    </row>
    <row r="43" spans="1:23" x14ac:dyDescent="0.25">
      <c r="A43" t="s">
        <v>15</v>
      </c>
      <c r="B43">
        <f xml:space="preserve"> ( V36*B36+V37*B37+V38*B38+V39*B39+V40*B40 ) / (U36+U37+U38+U39+U40) * 60</f>
        <v>108.99758229135868</v>
      </c>
    </row>
    <row r="44" spans="1:23" x14ac:dyDescent="0.25">
      <c r="A44" t="s">
        <v>35</v>
      </c>
      <c r="B44">
        <f>IF(SUM(Q36:Q40) &gt; 0, 0, 1)</f>
        <v>0</v>
      </c>
    </row>
    <row r="46" spans="1:23" x14ac:dyDescent="0.25">
      <c r="A46" t="s">
        <v>22</v>
      </c>
    </row>
    <row r="47" spans="1:23" x14ac:dyDescent="0.25">
      <c r="A47" t="s">
        <v>10</v>
      </c>
      <c r="B47">
        <v>1</v>
      </c>
      <c r="C47" s="4">
        <v>2.2000000000000002</v>
      </c>
      <c r="D47" s="4">
        <v>2</v>
      </c>
      <c r="E47" s="3">
        <v>1.67</v>
      </c>
      <c r="F47" s="3">
        <v>1.67</v>
      </c>
      <c r="G47">
        <f>1-K47</f>
        <v>0.12470000000000003</v>
      </c>
      <c r="H47">
        <f>0.5+D47</f>
        <v>2.5</v>
      </c>
      <c r="I47">
        <v>0.75</v>
      </c>
      <c r="J47">
        <v>1.5</v>
      </c>
      <c r="K47" s="3">
        <v>0.87529999999999997</v>
      </c>
      <c r="L47">
        <v>3</v>
      </c>
      <c r="M47" s="4">
        <v>4</v>
      </c>
      <c r="N47">
        <f>M47+L47+(E47*P47+F47*(1-P47))*C47+((E47-1)*P47+F47*(1-P47))*D47+H47*G47</f>
        <v>12.325749999999999</v>
      </c>
      <c r="O47" s="1">
        <v>5</v>
      </c>
      <c r="P47" s="3">
        <v>1</v>
      </c>
      <c r="Q47">
        <f>((O47-8)+B52*(1-P47))*B53</f>
        <v>-0.25714285714285712</v>
      </c>
      <c r="R47">
        <f>O47*G47/(E47-1)+(1-K47)*G47/(E47-1)</f>
        <v>0.95380610447761227</v>
      </c>
      <c r="S47">
        <f>(R47-8)*B53</f>
        <v>-0.60395947675906181</v>
      </c>
      <c r="T47">
        <f>M47+I47+(J47+D47)*(1-K47)+H47*G47</f>
        <v>5.4981999999999998</v>
      </c>
      <c r="U47">
        <f>B47*(N47+Q47*(1-B55))+(1-B47)*(T47+S47*(1-B55))</f>
        <v>12.325749999999999</v>
      </c>
      <c r="V47" s="4">
        <v>24</v>
      </c>
    </row>
    <row r="48" spans="1:23" x14ac:dyDescent="0.25">
      <c r="A48" t="s">
        <v>11</v>
      </c>
      <c r="B48">
        <v>1</v>
      </c>
      <c r="C48" s="4">
        <v>2.2999999999999998</v>
      </c>
      <c r="D48" s="4">
        <v>2.1</v>
      </c>
      <c r="E48" s="3">
        <v>1.85</v>
      </c>
      <c r="F48" s="3">
        <v>1.85</v>
      </c>
      <c r="G48">
        <f>1-K48</f>
        <v>0.25660000000000005</v>
      </c>
      <c r="H48">
        <f>0.5+D48</f>
        <v>2.6</v>
      </c>
      <c r="I48">
        <v>0.75</v>
      </c>
      <c r="J48">
        <v>1.5</v>
      </c>
      <c r="K48" s="3">
        <v>0.74339999999999995</v>
      </c>
      <c r="L48">
        <v>3</v>
      </c>
      <c r="M48" s="4">
        <v>4</v>
      </c>
      <c r="N48">
        <f>M48+L48+(E48*P48+F48*(1-P48))*C48+((E48-1)*P48+F48*(1-P48))*D48+H48*G48</f>
        <v>13.70716</v>
      </c>
      <c r="O48" s="1">
        <v>6</v>
      </c>
      <c r="P48" s="3">
        <v>1</v>
      </c>
      <c r="Q48">
        <f>((O48-8)+B52*(1-P48))*B53</f>
        <v>-0.17142857142857143</v>
      </c>
      <c r="R48">
        <f>O48*G48/(E48-1)+(1-K48)*G48/(E48-1)</f>
        <v>1.8887571294117649</v>
      </c>
      <c r="S48">
        <f>(R48-8)*B53</f>
        <v>-0.52382081747899156</v>
      </c>
      <c r="T48">
        <f>M48+I48+(J48+D48)*(1-K48)+H48*G48</f>
        <v>6.3409200000000006</v>
      </c>
      <c r="U48">
        <f>B48*(N48+Q48*(1-B55))+(1-B48)*(T48+S48*(1-B55))</f>
        <v>13.70716</v>
      </c>
      <c r="V48" s="4">
        <v>26</v>
      </c>
    </row>
    <row r="49" spans="1:23" x14ac:dyDescent="0.25">
      <c r="A49" t="s">
        <v>12</v>
      </c>
      <c r="B49">
        <v>1</v>
      </c>
      <c r="C49" s="4">
        <v>2.2999999999999998</v>
      </c>
      <c r="D49" s="4">
        <v>2.6</v>
      </c>
      <c r="E49" s="3">
        <v>2.15</v>
      </c>
      <c r="F49" s="3">
        <v>2.15</v>
      </c>
      <c r="G49">
        <f>1-K49</f>
        <v>0.16000000000000003</v>
      </c>
      <c r="H49">
        <f>0.5+D49</f>
        <v>3.1</v>
      </c>
      <c r="I49">
        <v>0.75</v>
      </c>
      <c r="J49">
        <v>1.5</v>
      </c>
      <c r="K49" s="3">
        <v>0.84</v>
      </c>
      <c r="L49">
        <v>3</v>
      </c>
      <c r="M49" s="4">
        <v>4</v>
      </c>
      <c r="N49">
        <f>M49+L49+(E49*P49+F49*(1-P49))*C49+((E49-1)*P49+F49*(1-P49))*D49+H49*G49</f>
        <v>15.431000000000001</v>
      </c>
      <c r="O49" s="1">
        <v>5</v>
      </c>
      <c r="P49" s="3">
        <v>1</v>
      </c>
      <c r="Q49">
        <f>((O49-8)+B52*(1-P49))*B53</f>
        <v>-0.25714285714285712</v>
      </c>
      <c r="R49">
        <f>O49*G49/(E49-1)+(1-K49)*G49/(E49-1)</f>
        <v>0.71791304347826113</v>
      </c>
      <c r="S49">
        <f>(R49-8)*B53</f>
        <v>-0.62417888198757765</v>
      </c>
      <c r="T49">
        <f>M49+I49+(J49+D49)*(1-K49)+H49*G49</f>
        <v>5.9020000000000001</v>
      </c>
      <c r="U49">
        <f>B49*(N49+Q49*(1-B55))+(1-B49)*(T49+S49*(1-B55))</f>
        <v>15.431000000000001</v>
      </c>
      <c r="V49" s="4">
        <v>28</v>
      </c>
    </row>
    <row r="50" spans="1:23" x14ac:dyDescent="0.25">
      <c r="A50" t="s">
        <v>13</v>
      </c>
      <c r="B50">
        <v>1</v>
      </c>
      <c r="C50" s="4">
        <v>2.2000000000000002</v>
      </c>
      <c r="D50" s="4">
        <v>2.5</v>
      </c>
      <c r="E50" s="3">
        <v>2.23</v>
      </c>
      <c r="F50" s="3">
        <v>2.23</v>
      </c>
      <c r="G50">
        <f>1-K50</f>
        <v>0.22299999999999998</v>
      </c>
      <c r="H50">
        <f>0.5+D50</f>
        <v>3</v>
      </c>
      <c r="I50">
        <v>0.75</v>
      </c>
      <c r="J50">
        <v>1.5</v>
      </c>
      <c r="K50" s="3">
        <v>0.77700000000000002</v>
      </c>
      <c r="L50">
        <v>3</v>
      </c>
      <c r="M50" s="4">
        <v>4</v>
      </c>
      <c r="N50">
        <f>M50+L50+(E50*P50+F50*(1-P50))*C50+((E50-1)*P50+F50*(1-P50))*D50+H50*G50</f>
        <v>15.650000000000002</v>
      </c>
      <c r="O50" s="1">
        <v>5</v>
      </c>
      <c r="P50" s="3">
        <v>1</v>
      </c>
      <c r="Q50">
        <f>((O50-8)+B52*(1-P50))*B53</f>
        <v>-0.25714285714285712</v>
      </c>
      <c r="R50">
        <f>O50*G50/(E50-1)+(1-K50)*G50/(E50-1)</f>
        <v>0.94693414634146333</v>
      </c>
      <c r="S50">
        <f>(R50-8)*B53</f>
        <v>-0.60454850174216035</v>
      </c>
      <c r="T50">
        <f>M50+I50+(J50+D50)*(1-K50)+H50*G50</f>
        <v>6.3109999999999991</v>
      </c>
      <c r="U50">
        <f>B50*(N50+Q50*(1-B55))+(1-B50)*(T50+S50*(1-B55))</f>
        <v>15.650000000000002</v>
      </c>
      <c r="V50" s="4">
        <v>33</v>
      </c>
    </row>
    <row r="51" spans="1:23" x14ac:dyDescent="0.25">
      <c r="A51" t="s">
        <v>14</v>
      </c>
      <c r="B51">
        <v>1</v>
      </c>
      <c r="C51" s="4">
        <v>2.2999999999999998</v>
      </c>
      <c r="D51" s="4">
        <v>2.1</v>
      </c>
      <c r="E51" s="3">
        <v>2.5299999999999998</v>
      </c>
      <c r="F51" s="3">
        <v>2.5299999999999998</v>
      </c>
      <c r="G51">
        <f>1-K51</f>
        <v>0.18300000000000005</v>
      </c>
      <c r="H51">
        <f>0.5+D51</f>
        <v>2.6</v>
      </c>
      <c r="I51">
        <v>0.75</v>
      </c>
      <c r="J51">
        <v>1.5</v>
      </c>
      <c r="K51" s="3">
        <v>0.81699999999999995</v>
      </c>
      <c r="L51">
        <v>3</v>
      </c>
      <c r="M51" s="4">
        <v>4</v>
      </c>
      <c r="N51">
        <f>M51+L51+(E51*P51+F51*(1-P51))*C51+((E51-1)*P51+F51*(1-P51))*D51+H51*G51</f>
        <v>16.5078</v>
      </c>
      <c r="O51" s="1">
        <v>11</v>
      </c>
      <c r="P51" s="3">
        <v>1</v>
      </c>
      <c r="Q51">
        <f>((O51-8)+B52*(1-P51))*B53</f>
        <v>0.25714285714285712</v>
      </c>
      <c r="R51">
        <f>O51*G51/(E51-1)+(1-K51)*G51/(E51-1)</f>
        <v>1.3375745098039222</v>
      </c>
      <c r="S51">
        <f>(R51-8)*B53</f>
        <v>-0.57106504201680675</v>
      </c>
      <c r="T51">
        <f>M51+I51+(J51+D51)*(1-K51)+H51*G51</f>
        <v>5.8846000000000007</v>
      </c>
      <c r="U51">
        <f>B51*(N51+Q51*(1-B55))+(1-B51)*(T51+S51*(1-B55))</f>
        <v>16.5078</v>
      </c>
      <c r="V51" s="4">
        <v>37</v>
      </c>
    </row>
    <row r="52" spans="1:23" x14ac:dyDescent="0.25">
      <c r="A52" t="s">
        <v>39</v>
      </c>
      <c r="B52">
        <v>100</v>
      </c>
    </row>
    <row r="53" spans="1:23" x14ac:dyDescent="0.25">
      <c r="A53" t="s">
        <v>107</v>
      </c>
      <c r="B53" s="4">
        <f>6/70</f>
        <v>8.5714285714285715E-2</v>
      </c>
      <c r="D53" s="2" t="s">
        <v>108</v>
      </c>
    </row>
    <row r="54" spans="1:23" x14ac:dyDescent="0.25">
      <c r="A54" t="s">
        <v>15</v>
      </c>
      <c r="B54">
        <f xml:space="preserve"> ( V47*B47+V48*B48+V49*B49+V50*B50+V51*B51 ) / (U47+U48+U49+U50+U51) * 60</f>
        <v>120.6165952950563</v>
      </c>
      <c r="D54" s="2"/>
    </row>
    <row r="55" spans="1:23" x14ac:dyDescent="0.25">
      <c r="A55" t="s">
        <v>35</v>
      </c>
      <c r="B55">
        <f>IF(SUM(Q47:Q51) &gt; 0, 0, 1)</f>
        <v>1</v>
      </c>
    </row>
    <row r="57" spans="1:23" x14ac:dyDescent="0.25">
      <c r="A57" t="s">
        <v>165</v>
      </c>
    </row>
    <row r="58" spans="1:23" x14ac:dyDescent="0.25">
      <c r="A58" t="s">
        <v>158</v>
      </c>
      <c r="B58">
        <v>1</v>
      </c>
      <c r="C58" s="4">
        <v>2.5</v>
      </c>
      <c r="D58" s="4">
        <v>2.5</v>
      </c>
      <c r="E58" s="3">
        <v>3.51</v>
      </c>
      <c r="F58" s="3">
        <v>3.51</v>
      </c>
      <c r="G58">
        <f>1-K58</f>
        <v>0.17589999999999995</v>
      </c>
      <c r="H58">
        <f>0.5+D58</f>
        <v>3</v>
      </c>
      <c r="I58">
        <v>0.75</v>
      </c>
      <c r="J58">
        <v>1.5</v>
      </c>
      <c r="K58" s="3">
        <v>0.82410000000000005</v>
      </c>
      <c r="L58">
        <v>3</v>
      </c>
      <c r="M58" s="4">
        <v>4</v>
      </c>
      <c r="N58">
        <f>M58+L58+(E58*P58+F58*(1-P58))*C58+((E58-1)*P58+F58*(1-P58))*D58+H58*G58</f>
        <v>22.577699999999997</v>
      </c>
      <c r="O58" s="1">
        <v>9.5</v>
      </c>
      <c r="P58" s="3">
        <v>1</v>
      </c>
      <c r="Q58">
        <f>((O58-8)+B63*(1-P58))*B64</f>
        <v>0.12857142857142856</v>
      </c>
      <c r="R58">
        <f>O58*G58/(E58-1)+(1-K58)*G58/(E58-1)</f>
        <v>0.67808398804780856</v>
      </c>
      <c r="S58">
        <f>(R58-8)*B64</f>
        <v>-0.62759280102447357</v>
      </c>
      <c r="T58">
        <f>M58+I58+(J58+D58)*(1-K58)+H58*G58</f>
        <v>5.9812999999999992</v>
      </c>
      <c r="U58">
        <f>B58*(N58+Q58*(1-B66))+(1-B58)*(T58+S58*(1-B66))</f>
        <v>22.706271428571426</v>
      </c>
      <c r="V58" s="4">
        <v>34</v>
      </c>
      <c r="W58" t="s">
        <v>160</v>
      </c>
    </row>
    <row r="59" spans="1:23" x14ac:dyDescent="0.25">
      <c r="A59" t="s">
        <v>5</v>
      </c>
      <c r="B59">
        <v>1</v>
      </c>
      <c r="C59" s="4">
        <v>2.2000000000000002</v>
      </c>
      <c r="D59" s="4">
        <v>2</v>
      </c>
      <c r="E59" s="3">
        <v>2.5499999999999998</v>
      </c>
      <c r="F59" s="3">
        <v>2.5499999999999998</v>
      </c>
      <c r="G59">
        <f>1-K59</f>
        <v>0.18100000000000005</v>
      </c>
      <c r="H59">
        <f>0.5+D59</f>
        <v>2.5</v>
      </c>
      <c r="I59">
        <v>0.75</v>
      </c>
      <c r="J59">
        <v>1.5</v>
      </c>
      <c r="K59" s="3">
        <v>0.81899999999999995</v>
      </c>
      <c r="L59">
        <v>3</v>
      </c>
      <c r="M59" s="4">
        <v>4</v>
      </c>
      <c r="N59">
        <f>M59+L59+(E59*P59+F59*(1-P59))*C59+((E59-1)*P59+F59*(1-P59))*D59+H59*G59</f>
        <v>16.162499999999998</v>
      </c>
      <c r="O59" s="1">
        <v>13</v>
      </c>
      <c r="P59" s="3">
        <v>1</v>
      </c>
      <c r="Q59">
        <f>((O59-8)+B63*(1-P59))*B64</f>
        <v>0.4285714285714286</v>
      </c>
      <c r="R59">
        <f>O59*G59/(E59-1)+(1-K59)*G59/(E59-1)</f>
        <v>1.539200645161291</v>
      </c>
      <c r="S59">
        <f>(R59-8)*B64</f>
        <v>-0.55378280184331796</v>
      </c>
      <c r="T59">
        <f>M59+I59+(J59+D59)*(1-K59)+H59*G59</f>
        <v>5.8360000000000003</v>
      </c>
      <c r="U59">
        <f>B59*(N59+Q59*(1-B66))+(1-B59)*(T59+S59*(1-B66))</f>
        <v>16.591071428571425</v>
      </c>
      <c r="V59" s="4">
        <v>40</v>
      </c>
    </row>
    <row r="60" spans="1:23" x14ac:dyDescent="0.25">
      <c r="A60" t="s">
        <v>2</v>
      </c>
      <c r="B60">
        <v>1</v>
      </c>
      <c r="C60" s="4">
        <v>2.2000000000000002</v>
      </c>
      <c r="D60" s="4">
        <v>2.85</v>
      </c>
      <c r="E60" s="3">
        <v>2.85</v>
      </c>
      <c r="F60" s="3">
        <v>4.0599999999999996</v>
      </c>
      <c r="G60">
        <f>1-K60</f>
        <v>0.27480000000000004</v>
      </c>
      <c r="H60">
        <f>0.5+D60</f>
        <v>3.35</v>
      </c>
      <c r="I60">
        <v>0.75</v>
      </c>
      <c r="J60">
        <v>1.5</v>
      </c>
      <c r="K60" s="3">
        <v>0.72519999999999996</v>
      </c>
      <c r="L60">
        <v>3</v>
      </c>
      <c r="M60" s="4">
        <v>4</v>
      </c>
      <c r="N60">
        <f>M60+L60+(E60*P60+F60*(1-P60))*C60+((E60-1)*P60+F60*(1-P60))*D60+H60*G60</f>
        <v>19.489961500000003</v>
      </c>
      <c r="O60" s="1">
        <v>23</v>
      </c>
      <c r="P60" s="3">
        <v>0.997</v>
      </c>
      <c r="Q60">
        <f>((O60-8)+B63*(1-P60))*B64</f>
        <v>1.3114285714285716</v>
      </c>
      <c r="R60">
        <f>O60*G60/(E60-1)+(1-K60)*G60/(E60-1)</f>
        <v>3.4572513729729732</v>
      </c>
      <c r="S60">
        <f>(R60-8)*B64</f>
        <v>-0.38937845374517377</v>
      </c>
      <c r="T60">
        <f>M60+I60+(J60+D60)*(1-K60)+H60*G60</f>
        <v>6.8659600000000003</v>
      </c>
      <c r="U60">
        <f>B60*(N60+Q60*(1-B66))+(1-B60)*(T60+S60*(1-B66))</f>
        <v>20.801390071428575</v>
      </c>
      <c r="V60" s="4">
        <v>43</v>
      </c>
    </row>
    <row r="61" spans="1:23" x14ac:dyDescent="0.25">
      <c r="A61" t="s">
        <v>13</v>
      </c>
      <c r="B61">
        <v>1</v>
      </c>
      <c r="C61" s="4">
        <v>2.2000000000000002</v>
      </c>
      <c r="D61" s="4">
        <v>2.5</v>
      </c>
      <c r="E61" s="3">
        <v>2.64</v>
      </c>
      <c r="F61" s="3">
        <v>2.34</v>
      </c>
      <c r="G61">
        <v>2.34</v>
      </c>
      <c r="H61">
        <f>0.5+D61</f>
        <v>3</v>
      </c>
      <c r="I61">
        <v>0.75</v>
      </c>
      <c r="J61">
        <v>1.5</v>
      </c>
      <c r="K61" s="3">
        <v>0.75529999999999997</v>
      </c>
      <c r="L61">
        <v>3</v>
      </c>
      <c r="M61" s="4">
        <v>4</v>
      </c>
      <c r="N61">
        <f>M61+L61+(E61*P61+F61*(1-P61))*C61+((E61-1)*P61+F61*(1-P61))*D61+H61*G61</f>
        <v>23.928000000000001</v>
      </c>
      <c r="O61" s="1">
        <v>5.2</v>
      </c>
      <c r="P61" s="3">
        <v>1</v>
      </c>
      <c r="Q61">
        <f>((O61-8)+B63*(1-P61))*B64</f>
        <v>-0.24</v>
      </c>
      <c r="R61">
        <f>O61*G61/(E61-1)+(1-K61)*G61/(E61-1)</f>
        <v>7.7686573170731696</v>
      </c>
      <c r="S61">
        <f>(R61-8)*B64</f>
        <v>-1.9829372822299744E-2</v>
      </c>
      <c r="T61">
        <f>M61+I61+(J61+D61)*(1-K61)+H61*G61</f>
        <v>12.748799999999999</v>
      </c>
      <c r="U61">
        <f>B61*(N61+Q61*(1-B66))+(1-B61)*(T61+S61*(1-B66))</f>
        <v>23.688000000000002</v>
      </c>
      <c r="V61" s="4">
        <v>33</v>
      </c>
    </row>
    <row r="62" spans="1:23" x14ac:dyDescent="0.25">
      <c r="A62" t="s">
        <v>14</v>
      </c>
      <c r="B62">
        <v>1</v>
      </c>
      <c r="C62" s="4">
        <v>2.2999999999999998</v>
      </c>
      <c r="D62" s="4">
        <v>2.1</v>
      </c>
      <c r="E62" s="3">
        <v>2.5299999999999998</v>
      </c>
      <c r="F62" s="3">
        <v>2.5299999999999998</v>
      </c>
      <c r="G62">
        <f>1-K62</f>
        <v>0.18300000000000005</v>
      </c>
      <c r="H62">
        <f>0.5+D62</f>
        <v>2.6</v>
      </c>
      <c r="I62">
        <v>0.75</v>
      </c>
      <c r="J62">
        <v>1.5</v>
      </c>
      <c r="K62" s="3">
        <v>0.81699999999999995</v>
      </c>
      <c r="L62">
        <v>3</v>
      </c>
      <c r="M62" s="4">
        <v>4</v>
      </c>
      <c r="N62">
        <f>M62+L62+(E62*P62+F62*(1-P62))*C62+((E62-1)*P62+F62*(1-P62))*D62+H62*G62</f>
        <v>16.5078</v>
      </c>
      <c r="O62" s="1">
        <v>11</v>
      </c>
      <c r="P62" s="3">
        <v>1</v>
      </c>
      <c r="Q62">
        <f>((O62-8)+B63*(1-P62))*B64</f>
        <v>0.25714285714285712</v>
      </c>
      <c r="R62">
        <f>O62*G62/(E62-1)+(1-K62)*G62/(E62-1)</f>
        <v>1.3375745098039222</v>
      </c>
      <c r="S62">
        <f>(R62-8)*B64</f>
        <v>-0.57106504201680675</v>
      </c>
      <c r="T62">
        <f>M62+I62+(J62+D62)*(1-K62)+H62*G62</f>
        <v>5.8846000000000007</v>
      </c>
      <c r="U62">
        <f>B62*(N62+Q62*(1-B66))+(1-B62)*(T62+S62*(1-B66))</f>
        <v>16.764942857142856</v>
      </c>
      <c r="V62" s="4">
        <v>37</v>
      </c>
    </row>
    <row r="63" spans="1:23" x14ac:dyDescent="0.25">
      <c r="A63" t="s">
        <v>39</v>
      </c>
      <c r="B63">
        <v>100</v>
      </c>
    </row>
    <row r="64" spans="1:23" x14ac:dyDescent="0.25">
      <c r="A64" t="s">
        <v>107</v>
      </c>
      <c r="B64" s="4">
        <f>6/70</f>
        <v>8.5714285714285715E-2</v>
      </c>
      <c r="D64" s="2" t="s">
        <v>108</v>
      </c>
    </row>
    <row r="65" spans="1:23" x14ac:dyDescent="0.25">
      <c r="A65" t="s">
        <v>15</v>
      </c>
      <c r="B65">
        <f xml:space="preserve"> ( V58*B58+V59*B59+V60*B60+V61*B61+V62*B62 ) / (U58+U59+U60+U61+U62) * 60</f>
        <v>111.58441579741492</v>
      </c>
      <c r="D65" s="2"/>
    </row>
    <row r="66" spans="1:23" x14ac:dyDescent="0.25">
      <c r="A66" t="s">
        <v>35</v>
      </c>
      <c r="B66">
        <f>IF(SUM(Q58:Q62) &gt; 0, 0, 1)</f>
        <v>0</v>
      </c>
    </row>
    <row r="68" spans="1:23" x14ac:dyDescent="0.25">
      <c r="A68" t="s">
        <v>166</v>
      </c>
    </row>
    <row r="69" spans="1:23" x14ac:dyDescent="0.25">
      <c r="A69" t="s">
        <v>158</v>
      </c>
      <c r="B69">
        <v>1</v>
      </c>
      <c r="C69" s="4">
        <v>2.5</v>
      </c>
      <c r="D69" s="4">
        <v>2.5</v>
      </c>
      <c r="E69" s="3">
        <v>3.51</v>
      </c>
      <c r="F69" s="3">
        <v>3.51</v>
      </c>
      <c r="G69">
        <f>1-K69</f>
        <v>0.17589999999999995</v>
      </c>
      <c r="H69">
        <f>0.5+D69</f>
        <v>3</v>
      </c>
      <c r="I69">
        <v>0.75</v>
      </c>
      <c r="J69">
        <v>1.5</v>
      </c>
      <c r="K69" s="3">
        <v>0.82410000000000005</v>
      </c>
      <c r="L69">
        <v>3</v>
      </c>
      <c r="M69" s="4">
        <v>4</v>
      </c>
      <c r="N69">
        <f>M69+L69+(E69*P69+F69*(1-P69))*C69+((E69-1)*P69+F69*(1-P69))*D69+H69*G69</f>
        <v>22.577699999999997</v>
      </c>
      <c r="O69" s="1">
        <v>9.5</v>
      </c>
      <c r="P69" s="3">
        <v>1</v>
      </c>
      <c r="Q69">
        <f>((O69-8)+B74*(1-P69))*B75</f>
        <v>0.12857142857142856</v>
      </c>
      <c r="R69">
        <f>O69*G69/(E69-1)+(1-K69)*G69/(E69-1)</f>
        <v>0.67808398804780856</v>
      </c>
      <c r="S69">
        <f>(R69-8)*B75</f>
        <v>-0.62759280102447357</v>
      </c>
      <c r="T69">
        <f>M69+I69+(J69+D69)*(1-K69)+H69*G69</f>
        <v>5.9812999999999992</v>
      </c>
      <c r="U69">
        <f>B69*(N69+Q69*(1-B77))+(1-B69)*(T69+S69*(1-B77))</f>
        <v>22.706271428571426</v>
      </c>
      <c r="V69" s="4">
        <v>34</v>
      </c>
      <c r="W69" t="s">
        <v>160</v>
      </c>
    </row>
    <row r="70" spans="1:23" x14ac:dyDescent="0.25">
      <c r="A70" t="s">
        <v>159</v>
      </c>
      <c r="B70">
        <v>0</v>
      </c>
      <c r="C70" s="4">
        <v>2.2999999999999998</v>
      </c>
      <c r="D70" s="4">
        <v>2.6</v>
      </c>
      <c r="E70" s="3">
        <v>5</v>
      </c>
      <c r="F70" s="3">
        <v>5</v>
      </c>
      <c r="G70">
        <f>1-K70</f>
        <v>0.63870000000000005</v>
      </c>
      <c r="H70">
        <f>0.5+D70</f>
        <v>3.1</v>
      </c>
      <c r="I70">
        <v>0.75</v>
      </c>
      <c r="J70">
        <v>1.5</v>
      </c>
      <c r="K70" s="3">
        <v>0.36130000000000001</v>
      </c>
      <c r="L70">
        <v>3</v>
      </c>
      <c r="M70" s="4">
        <v>4</v>
      </c>
      <c r="N70">
        <f>M70+L70+(E70*P70+F70*(1-P70))*C70+((E70-1)*P70+F70*(1-P70))*D70+H70*G70</f>
        <v>30.87997</v>
      </c>
      <c r="O70" s="1">
        <v>11</v>
      </c>
      <c r="P70" s="3">
        <v>1</v>
      </c>
      <c r="Q70">
        <f>((O70-8)+B74*(1-P70))*B75</f>
        <v>0.25714285714285712</v>
      </c>
      <c r="R70">
        <f>O70*G70/(E70-1)+(1-K70)*G70/(E70-1)</f>
        <v>1.8584094225000001</v>
      </c>
      <c r="S70">
        <f>(R70-8)*B75</f>
        <v>-0.52642204949999993</v>
      </c>
      <c r="T70">
        <f>M70+I70+(J70+D70)*(1-K70)+H70*G70</f>
        <v>9.3486399999999996</v>
      </c>
      <c r="U70">
        <f>B70*(N70+Q70*(1-B77))+(1-B70)*(T70+S70*(1-B77))</f>
        <v>8.8222179504999989</v>
      </c>
      <c r="V70" s="4">
        <v>12</v>
      </c>
      <c r="W70" t="s">
        <v>161</v>
      </c>
    </row>
    <row r="71" spans="1:23" x14ac:dyDescent="0.25">
      <c r="A71" t="s">
        <v>12</v>
      </c>
      <c r="B71">
        <v>1</v>
      </c>
      <c r="C71" s="4">
        <v>2.2999999999999998</v>
      </c>
      <c r="D71" s="4">
        <v>2.6</v>
      </c>
      <c r="E71" s="3">
        <v>2.15</v>
      </c>
      <c r="F71" s="3">
        <v>2.15</v>
      </c>
      <c r="G71">
        <f>1-K71</f>
        <v>0.16000000000000003</v>
      </c>
      <c r="H71">
        <f>0.5+D71</f>
        <v>3.1</v>
      </c>
      <c r="I71">
        <v>0.75</v>
      </c>
      <c r="J71">
        <v>1.5</v>
      </c>
      <c r="K71" s="3">
        <v>0.84</v>
      </c>
      <c r="L71">
        <v>3</v>
      </c>
      <c r="M71" s="4">
        <v>4</v>
      </c>
      <c r="N71">
        <f>M71+L71+(E71*P71+F71*(1-P71))*C71+((E71-1)*P71+F71*(1-P71))*D71+H71*G71</f>
        <v>15.431000000000001</v>
      </c>
      <c r="O71" s="1">
        <v>5</v>
      </c>
      <c r="P71" s="3">
        <v>1</v>
      </c>
      <c r="Q71">
        <f>((O71-8)+B74*(1-P71))*B75</f>
        <v>-0.25714285714285712</v>
      </c>
      <c r="R71">
        <f>O71*G71/(E71-1)+(1-K71)*G71/(E71-1)</f>
        <v>0.71791304347826113</v>
      </c>
      <c r="S71">
        <f>(R71-8)*B75</f>
        <v>-0.62417888198757765</v>
      </c>
      <c r="T71">
        <f>M71+I71+(J71+D71)*(1-K71)+H71*G71</f>
        <v>5.9020000000000001</v>
      </c>
      <c r="U71">
        <f>B71*(N71+Q71*(1-B77))+(1-B71)*(T71+S71*(1-B77))</f>
        <v>15.173857142857145</v>
      </c>
      <c r="V71" s="4">
        <v>28</v>
      </c>
    </row>
    <row r="72" spans="1:23" x14ac:dyDescent="0.25">
      <c r="A72" t="s">
        <v>13</v>
      </c>
      <c r="B72">
        <v>1</v>
      </c>
      <c r="C72" s="4">
        <v>2.2000000000000002</v>
      </c>
      <c r="D72" s="4">
        <v>2.5</v>
      </c>
      <c r="E72" s="3">
        <v>2.64</v>
      </c>
      <c r="F72" s="3">
        <v>2.34</v>
      </c>
      <c r="G72">
        <v>2.34</v>
      </c>
      <c r="H72">
        <f>0.5+D72</f>
        <v>3</v>
      </c>
      <c r="I72">
        <v>0.75</v>
      </c>
      <c r="J72">
        <v>1.5</v>
      </c>
      <c r="K72" s="3">
        <v>0.75529999999999997</v>
      </c>
      <c r="L72">
        <v>3</v>
      </c>
      <c r="M72" s="4">
        <v>4</v>
      </c>
      <c r="N72">
        <f>M72+L72+(E72*P72+F72*(1-P72))*C72+((E72-1)*P72+F72*(1-P72))*D72+H72*G72</f>
        <v>23.928000000000001</v>
      </c>
      <c r="O72" s="1">
        <v>5.2</v>
      </c>
      <c r="P72" s="3">
        <v>1</v>
      </c>
      <c r="Q72">
        <f>((O72-8)+B74*(1-P72))*B75</f>
        <v>-0.24</v>
      </c>
      <c r="R72">
        <f>O72*G72/(E72-1)+(1-K72)*G72/(E72-1)</f>
        <v>7.7686573170731696</v>
      </c>
      <c r="S72">
        <f>(R72-8)*B75</f>
        <v>-1.9829372822299744E-2</v>
      </c>
      <c r="T72">
        <f>M72+I72+(J72+D72)*(1-K72)+H72*G72</f>
        <v>12.748799999999999</v>
      </c>
      <c r="U72">
        <f>B72*(N72+Q72*(1-B77))+(1-B72)*(T72+S72*(1-B77))</f>
        <v>23.688000000000002</v>
      </c>
      <c r="V72" s="4">
        <v>33</v>
      </c>
    </row>
    <row r="73" spans="1:23" x14ac:dyDescent="0.25">
      <c r="A73" t="s">
        <v>14</v>
      </c>
      <c r="B73">
        <v>1</v>
      </c>
      <c r="C73" s="4">
        <v>2.2999999999999998</v>
      </c>
      <c r="D73" s="4">
        <v>2.1</v>
      </c>
      <c r="E73" s="3">
        <v>2.5299999999999998</v>
      </c>
      <c r="F73" s="3">
        <v>2.5299999999999998</v>
      </c>
      <c r="G73">
        <f>1-K73</f>
        <v>0.18300000000000005</v>
      </c>
      <c r="H73">
        <f>0.5+D73</f>
        <v>2.6</v>
      </c>
      <c r="I73">
        <v>0.75</v>
      </c>
      <c r="J73">
        <v>1.5</v>
      </c>
      <c r="K73" s="3">
        <v>0.81699999999999995</v>
      </c>
      <c r="L73">
        <v>3</v>
      </c>
      <c r="M73" s="4">
        <v>4</v>
      </c>
      <c r="N73">
        <f>M73+L73+(E73*P73+F73*(1-P73))*C73+((E73-1)*P73+F73*(1-P73))*D73+H73*G73</f>
        <v>16.5078</v>
      </c>
      <c r="O73" s="1">
        <v>11</v>
      </c>
      <c r="P73" s="3">
        <v>1</v>
      </c>
      <c r="Q73">
        <f>((O73-8)+B74*(1-P73))*B75</f>
        <v>0.25714285714285712</v>
      </c>
      <c r="R73">
        <f>O73*G73/(E73-1)+(1-K73)*G73/(E73-1)</f>
        <v>1.3375745098039222</v>
      </c>
      <c r="S73">
        <f>(R73-8)*B75</f>
        <v>-0.57106504201680675</v>
      </c>
      <c r="T73">
        <f>M73+I73+(J73+D73)*(1-K73)+H73*G73</f>
        <v>5.8846000000000007</v>
      </c>
      <c r="U73">
        <f>B73*(N73+Q73*(1-B77))+(1-B73)*(T73+S73*(1-B77))</f>
        <v>16.764942857142856</v>
      </c>
      <c r="V73" s="4">
        <v>37</v>
      </c>
    </row>
    <row r="74" spans="1:23" x14ac:dyDescent="0.25">
      <c r="A74" t="s">
        <v>39</v>
      </c>
      <c r="B74">
        <v>100</v>
      </c>
    </row>
    <row r="75" spans="1:23" x14ac:dyDescent="0.25">
      <c r="A75" t="s">
        <v>107</v>
      </c>
      <c r="B75" s="4">
        <f>6/70</f>
        <v>8.5714285714285715E-2</v>
      </c>
      <c r="D75" s="2" t="s">
        <v>108</v>
      </c>
    </row>
    <row r="76" spans="1:23" x14ac:dyDescent="0.25">
      <c r="A76" t="s">
        <v>15</v>
      </c>
      <c r="B76">
        <f xml:space="preserve"> ( V69*B69+V70*B70+V71*B71+V72*B72+V73*B73 ) / (U69+U70+U71+U72+U73) * 60</f>
        <v>90.872281607062476</v>
      </c>
      <c r="D76" s="2"/>
    </row>
    <row r="77" spans="1:23" x14ac:dyDescent="0.25">
      <c r="A77" t="s">
        <v>35</v>
      </c>
      <c r="B77">
        <f>IF(SUM(Q69:Q73) &gt; 0, 0, 1)</f>
        <v>0</v>
      </c>
    </row>
    <row r="80" spans="1:23" x14ac:dyDescent="0.25">
      <c r="C80" s="2"/>
    </row>
    <row r="87" spans="4:4" x14ac:dyDescent="0.25">
      <c r="D87" s="2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topLeftCell="A89" zoomScaleNormal="100" workbookViewId="0">
      <selection activeCell="O96" sqref="O96"/>
    </sheetView>
  </sheetViews>
  <sheetFormatPr defaultRowHeight="15" x14ac:dyDescent="0.25"/>
  <cols>
    <col min="1" max="1" width="16.28515625" customWidth="1"/>
    <col min="2" max="2" width="7.7109375" bestFit="1" customWidth="1"/>
    <col min="3" max="3" width="5.85546875" style="4" customWidth="1"/>
    <col min="4" max="4" width="6.85546875" style="4" customWidth="1"/>
    <col min="5" max="5" width="9.85546875" style="3" customWidth="1"/>
    <col min="6" max="6" width="9.28515625" style="3" customWidth="1"/>
    <col min="7" max="7" width="7.85546875" customWidth="1"/>
    <col min="8" max="8" width="8.140625" customWidth="1"/>
    <col min="9" max="9" width="6.7109375" customWidth="1"/>
    <col min="10" max="10" width="5.85546875" customWidth="1"/>
    <col min="11" max="11" width="7.85546875" style="3" customWidth="1"/>
    <col min="12" max="12" width="4.5703125" customWidth="1"/>
    <col min="13" max="13" width="5.28515625" style="4" customWidth="1"/>
    <col min="14" max="14" width="8.140625" customWidth="1"/>
    <col min="15" max="15" width="7.140625" style="1" bestFit="1" customWidth="1"/>
    <col min="16" max="16" width="6.5703125" style="3" customWidth="1"/>
    <col min="17" max="17" width="7.42578125" customWidth="1"/>
    <col min="18" max="18" width="6.42578125" customWidth="1"/>
    <col min="19" max="19" width="8.28515625" customWidth="1"/>
    <col min="20" max="20" width="9.42578125" customWidth="1"/>
    <col min="21" max="21" width="9.140625" bestFit="1" customWidth="1"/>
    <col min="22" max="22" width="6.140625" style="4" customWidth="1"/>
  </cols>
  <sheetData>
    <row r="1" spans="1:22" x14ac:dyDescent="0.25">
      <c r="A1" t="s">
        <v>1</v>
      </c>
      <c r="B1" t="s">
        <v>31</v>
      </c>
      <c r="C1" s="4" t="s">
        <v>33</v>
      </c>
      <c r="D1" s="4" t="s">
        <v>34</v>
      </c>
      <c r="E1" s="3" t="s">
        <v>37</v>
      </c>
      <c r="F1" s="3" t="s">
        <v>38</v>
      </c>
      <c r="G1" t="s">
        <v>30</v>
      </c>
      <c r="H1" t="s">
        <v>23</v>
      </c>
      <c r="I1" t="s">
        <v>0</v>
      </c>
      <c r="J1" t="s">
        <v>16</v>
      </c>
      <c r="K1" s="3" t="s">
        <v>29</v>
      </c>
      <c r="L1" t="s">
        <v>32</v>
      </c>
      <c r="M1" s="4" t="s">
        <v>92</v>
      </c>
      <c r="N1" t="s">
        <v>28</v>
      </c>
      <c r="O1" s="1" t="s">
        <v>40</v>
      </c>
      <c r="P1" s="3" t="s">
        <v>36</v>
      </c>
      <c r="Q1" t="s">
        <v>24</v>
      </c>
      <c r="R1" t="s">
        <v>25</v>
      </c>
      <c r="S1" t="s">
        <v>26</v>
      </c>
      <c r="T1" t="s">
        <v>27</v>
      </c>
      <c r="U1" t="s">
        <v>6</v>
      </c>
      <c r="V1" s="4" t="s">
        <v>7</v>
      </c>
    </row>
    <row r="2" spans="1:22" x14ac:dyDescent="0.25">
      <c r="A2" t="s">
        <v>113</v>
      </c>
      <c r="C2" s="4" t="s">
        <v>114</v>
      </c>
    </row>
    <row r="3" spans="1:22" x14ac:dyDescent="0.25">
      <c r="A3" t="s">
        <v>88</v>
      </c>
      <c r="B3">
        <v>1</v>
      </c>
      <c r="C3" s="4">
        <v>2.2000000000000002</v>
      </c>
      <c r="D3" s="4">
        <v>2</v>
      </c>
      <c r="E3" s="3">
        <v>1.28</v>
      </c>
      <c r="F3" s="3">
        <v>1.28</v>
      </c>
      <c r="G3">
        <f>1-K3</f>
        <v>8.4600000000000009E-2</v>
      </c>
      <c r="H3">
        <f>0.5+D3</f>
        <v>2.5</v>
      </c>
      <c r="I3">
        <v>0.75</v>
      </c>
      <c r="J3">
        <v>1.5</v>
      </c>
      <c r="K3" s="3">
        <v>0.91539999999999999</v>
      </c>
      <c r="L3">
        <v>3</v>
      </c>
      <c r="M3" s="4">
        <v>6.5</v>
      </c>
      <c r="N3">
        <f>M3+L3+(E3*P3+F3*(1-P3))*C3+((E3-1)*P3+F3*(1-P3))*D3+H3*G3</f>
        <v>13.087500000000002</v>
      </c>
      <c r="O3" s="1">
        <v>0.4</v>
      </c>
      <c r="P3" s="3">
        <v>1</v>
      </c>
      <c r="Q3">
        <f>(O3+B8*(1-P3))*B9</f>
        <v>0.26</v>
      </c>
      <c r="R3">
        <f>O3*G3/(E3-1)+(1-K3)*G3/(E3-1)</f>
        <v>0.14641842857142856</v>
      </c>
      <c r="S3">
        <f>(R3)*B9</f>
        <v>9.5171978571428562E-2</v>
      </c>
      <c r="T3">
        <f>M3+I3+(J3+D3)*(1-K3)+H3*G3</f>
        <v>7.7576000000000001</v>
      </c>
      <c r="U3">
        <f>B3*(N3+Q3*(1-B11))+(1-B3)*(T3+S3*(1-B11))</f>
        <v>13.347500000000002</v>
      </c>
      <c r="V3" s="4">
        <v>3</v>
      </c>
    </row>
    <row r="4" spans="1:22" x14ac:dyDescent="0.25">
      <c r="A4" t="s">
        <v>89</v>
      </c>
      <c r="B4">
        <v>1</v>
      </c>
      <c r="C4" s="4">
        <v>2.2000000000000002</v>
      </c>
      <c r="D4" s="4">
        <v>3</v>
      </c>
      <c r="E4" s="3">
        <v>2.02</v>
      </c>
      <c r="F4" s="3">
        <v>2.02</v>
      </c>
      <c r="G4">
        <f>1-K4</f>
        <v>0.126</v>
      </c>
      <c r="H4">
        <f>0.5+D4</f>
        <v>3.5</v>
      </c>
      <c r="I4">
        <v>0.75</v>
      </c>
      <c r="J4">
        <v>1.5</v>
      </c>
      <c r="K4" s="3">
        <v>0.874</v>
      </c>
      <c r="L4">
        <v>3</v>
      </c>
      <c r="M4" s="4">
        <v>6.5</v>
      </c>
      <c r="N4">
        <f>M4+L4+(E4*P4+F4*(1-P4))*C4+((E4-1)*P4+F4*(1-P4))*D4+H4*G4</f>
        <v>17.445</v>
      </c>
      <c r="O4" s="1">
        <v>4.3</v>
      </c>
      <c r="P4" s="3">
        <v>1</v>
      </c>
      <c r="Q4">
        <f>(O4+B8*(1-P4))*B9</f>
        <v>2.7949999999999999</v>
      </c>
      <c r="R4">
        <f>O4*G4/(E4-1)+(1-K4)*G4/(E4-1)</f>
        <v>0.54674117647058817</v>
      </c>
      <c r="S4">
        <f>(R4)*B9</f>
        <v>0.35538176470588234</v>
      </c>
      <c r="T4">
        <f>M4+I4+(J4+D4)*(1-K4)+H4*G4</f>
        <v>8.2580000000000009</v>
      </c>
      <c r="U4">
        <f>B4*(N4+Q4*(1-B11))+(1-B4)*(T4+S4*(1-B11))</f>
        <v>20.240000000000002</v>
      </c>
      <c r="V4" s="4">
        <v>4</v>
      </c>
    </row>
    <row r="5" spans="1:22" x14ac:dyDescent="0.25">
      <c r="A5" t="s">
        <v>91</v>
      </c>
      <c r="B5">
        <v>1</v>
      </c>
      <c r="C5" s="4">
        <v>2.2000000000000002</v>
      </c>
      <c r="D5" s="4">
        <v>2</v>
      </c>
      <c r="E5" s="3">
        <v>3.17</v>
      </c>
      <c r="F5" s="3">
        <v>3.17</v>
      </c>
      <c r="G5">
        <f>1-K5</f>
        <v>0.1673</v>
      </c>
      <c r="H5">
        <f>0.5+D5</f>
        <v>2.5</v>
      </c>
      <c r="I5">
        <v>0.75</v>
      </c>
      <c r="J5">
        <v>1.5</v>
      </c>
      <c r="K5" s="3">
        <v>0.8327</v>
      </c>
      <c r="L5">
        <v>3</v>
      </c>
      <c r="M5" s="4">
        <v>6.5</v>
      </c>
      <c r="N5">
        <f>M5+L5+(E5*P5+F5*(1-P5))*C5+((E5-1)*P5+F5*(1-P5))*D5+H5*G5</f>
        <v>21.232250000000001</v>
      </c>
      <c r="O5" s="1">
        <v>3.5</v>
      </c>
      <c r="P5" s="3">
        <v>1</v>
      </c>
      <c r="Q5">
        <f>(O5+B8*(1-P5))*B9</f>
        <v>2.2749999999999999</v>
      </c>
      <c r="R5">
        <f>O5*G5/(E5-1)+(1-K5)*G5/(E5-1)</f>
        <v>0.28273700000000002</v>
      </c>
      <c r="S5">
        <f>(R5)*B9</f>
        <v>0.18377905000000003</v>
      </c>
      <c r="T5">
        <f>M5+I5+(J5+D5)*(1-K5)+H5*G5</f>
        <v>8.2538</v>
      </c>
      <c r="U5">
        <f>B5*(N5+Q5*(1-B11))+(1-B5)*(T5+S5*(1-B11))</f>
        <v>23.507249999999999</v>
      </c>
      <c r="V5" s="4">
        <v>6</v>
      </c>
    </row>
    <row r="6" spans="1:22" x14ac:dyDescent="0.25">
      <c r="A6" t="s">
        <v>90</v>
      </c>
      <c r="B6">
        <v>1</v>
      </c>
      <c r="C6" s="4">
        <v>2.2000000000000002</v>
      </c>
      <c r="D6" s="4">
        <v>2</v>
      </c>
      <c r="E6" s="3">
        <v>3.44</v>
      </c>
      <c r="F6" s="3">
        <v>3.44</v>
      </c>
      <c r="G6">
        <f>1-K6</f>
        <v>0.1885</v>
      </c>
      <c r="H6">
        <f>0.5+D6</f>
        <v>2.5</v>
      </c>
      <c r="I6">
        <v>0.75</v>
      </c>
      <c r="J6">
        <v>1.5</v>
      </c>
      <c r="K6" s="3">
        <v>0.8115</v>
      </c>
      <c r="L6">
        <v>3</v>
      </c>
      <c r="M6" s="4">
        <v>6.5</v>
      </c>
      <c r="N6">
        <f>M6+L6+(E6*P6+F6*(1-P6))*C6+((E6-1)*P6+F6*(1-P6))*D6+H6*G6</f>
        <v>22.419250000000002</v>
      </c>
      <c r="O6" s="1">
        <v>5.2</v>
      </c>
      <c r="P6" s="3">
        <v>1</v>
      </c>
      <c r="Q6">
        <f>(O6+'Lv 16-17'!B52*(1-P6))*B9</f>
        <v>3.3800000000000003</v>
      </c>
      <c r="R6">
        <f>O6*G6/(E6-1)+(1-K6)*G6/(E6-1)</f>
        <v>0.41628370901639344</v>
      </c>
      <c r="S6">
        <f>(R6)*B9</f>
        <v>0.27058441086065577</v>
      </c>
      <c r="T6">
        <f>M6+I6+(J6+D6)*(1-K6)+H6*G6</f>
        <v>8.3810000000000002</v>
      </c>
      <c r="U6">
        <f>B6*(N6+Q6*(1-B11))+(1-B6)*(T6+S6*(1-B11))</f>
        <v>25.799250000000001</v>
      </c>
      <c r="V6" s="4">
        <v>7</v>
      </c>
    </row>
    <row r="7" spans="1:22" x14ac:dyDescent="0.25">
      <c r="A7" t="s">
        <v>90</v>
      </c>
      <c r="B7">
        <v>1</v>
      </c>
      <c r="C7" s="4">
        <v>2.2000000000000002</v>
      </c>
      <c r="D7" s="4">
        <v>2</v>
      </c>
      <c r="E7" s="3">
        <v>3.44</v>
      </c>
      <c r="F7" s="3">
        <v>3.44</v>
      </c>
      <c r="G7">
        <f>1-K7</f>
        <v>0.1885</v>
      </c>
      <c r="H7">
        <f>0.5+D7</f>
        <v>2.5</v>
      </c>
      <c r="I7">
        <v>0.75</v>
      </c>
      <c r="J7">
        <v>1.5</v>
      </c>
      <c r="K7" s="3">
        <v>0.8115</v>
      </c>
      <c r="L7">
        <v>3</v>
      </c>
      <c r="M7" s="4">
        <v>6.5</v>
      </c>
      <c r="N7">
        <f>M7+L7+(E7*P7+F7*(1-P7))*C7+((E7-1)*P7+F7*(1-P7))*D7+H7*G7</f>
        <v>22.419250000000002</v>
      </c>
      <c r="O7" s="1">
        <v>5.2</v>
      </c>
      <c r="P7" s="3">
        <v>1</v>
      </c>
      <c r="Q7">
        <f>(O7+'Lv 16-17'!B52*(1-P7))*B9</f>
        <v>3.3800000000000003</v>
      </c>
      <c r="R7">
        <f>O7*G7/(E7-1)+(1-K7)*G7/(E7-1)</f>
        <v>0.41628370901639344</v>
      </c>
      <c r="S7">
        <f>(R7)*B9</f>
        <v>0.27058441086065577</v>
      </c>
      <c r="T7">
        <f>M7+I7+(J7+D7)*(1-K7)+H7*G7</f>
        <v>8.3810000000000002</v>
      </c>
      <c r="U7">
        <f>B7*(N7+Q7*(1-B11))+(1-B7)*(T7+S7*(1-B11))</f>
        <v>25.799250000000001</v>
      </c>
      <c r="V7" s="4">
        <v>7</v>
      </c>
    </row>
    <row r="8" spans="1:22" x14ac:dyDescent="0.25">
      <c r="A8" t="s">
        <v>39</v>
      </c>
      <c r="B8">
        <v>35</v>
      </c>
    </row>
    <row r="9" spans="1:22" x14ac:dyDescent="0.25">
      <c r="A9" t="s">
        <v>107</v>
      </c>
      <c r="B9" s="4">
        <f>(3+7+30/10)/20</f>
        <v>0.65</v>
      </c>
      <c r="D9" s="2" t="s">
        <v>183</v>
      </c>
    </row>
    <row r="10" spans="1:22" x14ac:dyDescent="0.25">
      <c r="A10" t="s">
        <v>15</v>
      </c>
      <c r="B10">
        <f xml:space="preserve"> ( V3*B3+V4*B4+V5*B5+V6*B6+V7*B7 ) / (U3+U4+U5+U6+U7) * 60</f>
        <v>14.904329385679421</v>
      </c>
    </row>
    <row r="11" spans="1:22" x14ac:dyDescent="0.25">
      <c r="A11" t="s">
        <v>35</v>
      </c>
      <c r="B11">
        <f>IF(SUM(Q3:Q7) &gt; 0, 0, 1)</f>
        <v>0</v>
      </c>
    </row>
    <row r="13" spans="1:22" x14ac:dyDescent="0.25">
      <c r="A13" t="s">
        <v>112</v>
      </c>
      <c r="C13" s="2" t="s">
        <v>114</v>
      </c>
    </row>
    <row r="14" spans="1:22" x14ac:dyDescent="0.25">
      <c r="A14" t="s">
        <v>98</v>
      </c>
      <c r="B14">
        <v>1</v>
      </c>
      <c r="C14" s="4">
        <v>2.2000000000000002</v>
      </c>
      <c r="D14" s="4">
        <v>2</v>
      </c>
      <c r="E14" s="3">
        <v>4.75</v>
      </c>
      <c r="F14" s="3">
        <v>6.57</v>
      </c>
      <c r="G14">
        <f>1-K14</f>
        <v>0.25</v>
      </c>
      <c r="H14">
        <f>0.5+D14</f>
        <v>2.5</v>
      </c>
      <c r="I14">
        <v>0.75</v>
      </c>
      <c r="J14">
        <v>1.5</v>
      </c>
      <c r="K14" s="3">
        <v>0.75</v>
      </c>
      <c r="L14">
        <v>3</v>
      </c>
      <c r="M14" s="4">
        <v>6.5</v>
      </c>
      <c r="N14">
        <f>M14+L14+(E14*P14+F14*(1-P14))*C14+((E14-1)*P14+F14*(1-P14))*D14+H14*G14</f>
        <v>28.1155048</v>
      </c>
      <c r="O14" s="1">
        <v>17.899999999999999</v>
      </c>
      <c r="P14" s="3">
        <v>0.99580000000000002</v>
      </c>
      <c r="Q14">
        <f>(O14+B19*(1-P14))*B20</f>
        <v>14.663187499999998</v>
      </c>
      <c r="R14">
        <f>O14*G14/(E14-1)+(1-K14)*G14/(E14-1)</f>
        <v>1.2099999999999997</v>
      </c>
      <c r="S14">
        <f>(R14)*B20</f>
        <v>0.9831249999999998</v>
      </c>
      <c r="T14">
        <f>M14+I14+(J14+D14)*(1-K14)+H14*G14</f>
        <v>8.75</v>
      </c>
      <c r="U14">
        <f>B14*(N14+Q14*(1-B22))+(1-B14)*(T14+S14*(1-B22))</f>
        <v>42.778692299999996</v>
      </c>
      <c r="V14" s="4">
        <v>10</v>
      </c>
    </row>
    <row r="15" spans="1:22" x14ac:dyDescent="0.25">
      <c r="A15" t="s">
        <v>99</v>
      </c>
      <c r="B15">
        <v>1</v>
      </c>
      <c r="C15" s="4">
        <v>2.2999999999999998</v>
      </c>
      <c r="D15" s="4">
        <v>3.1</v>
      </c>
      <c r="E15" s="3">
        <v>4.0199999999999996</v>
      </c>
      <c r="F15" s="3">
        <v>4.67</v>
      </c>
      <c r="G15">
        <f>1-K15</f>
        <v>0.20930000000000004</v>
      </c>
      <c r="H15">
        <f>0.5+D15</f>
        <v>3.6</v>
      </c>
      <c r="I15">
        <v>0.75</v>
      </c>
      <c r="J15">
        <v>1.5</v>
      </c>
      <c r="K15" s="3">
        <v>0.79069999999999996</v>
      </c>
      <c r="L15">
        <v>3</v>
      </c>
      <c r="M15" s="4">
        <v>6.5</v>
      </c>
      <c r="N15">
        <f>M15+L15+(E15*P15+F15*(1-P15))*C15+((E15-1)*P15+F15*(1-P15))*D15+H15*G15</f>
        <v>29.020120000000002</v>
      </c>
      <c r="O15" s="1">
        <v>16.7</v>
      </c>
      <c r="P15" s="3">
        <v>0.97599999999999998</v>
      </c>
      <c r="Q15">
        <f>(O15+B19*(1-P15))*B20</f>
        <v>14.251249999999999</v>
      </c>
      <c r="R15">
        <f>O15*G15/(E15-1)+(1-K15)*G15/(E15-1)</f>
        <v>1.1718928774834441</v>
      </c>
      <c r="S15">
        <f>(R15)*B20</f>
        <v>0.95216296295529834</v>
      </c>
      <c r="T15">
        <f>M15+I15+(J15+D15)*(1-K15)+H15*G15</f>
        <v>8.9662600000000001</v>
      </c>
      <c r="U15">
        <f>B15*(N15+Q15*(1-B22))+(1-B15)*(T15+S15*(1-B22))</f>
        <v>43.271370000000005</v>
      </c>
      <c r="V15" s="4">
        <v>8</v>
      </c>
    </row>
    <row r="16" spans="1:22" x14ac:dyDescent="0.25">
      <c r="A16" t="s">
        <v>100</v>
      </c>
      <c r="B16">
        <v>1</v>
      </c>
      <c r="C16" s="4">
        <v>2.2000000000000002</v>
      </c>
      <c r="D16" s="4">
        <v>3.25</v>
      </c>
      <c r="E16" s="3">
        <v>4.66</v>
      </c>
      <c r="F16" s="3">
        <v>7.95</v>
      </c>
      <c r="G16">
        <f>1-K16</f>
        <v>0.27170000000000005</v>
      </c>
      <c r="H16">
        <f>0.5+D16</f>
        <v>3.75</v>
      </c>
      <c r="I16">
        <v>0.75</v>
      </c>
      <c r="J16">
        <v>1.5</v>
      </c>
      <c r="K16" s="3">
        <v>0.72829999999999995</v>
      </c>
      <c r="L16">
        <v>3</v>
      </c>
      <c r="M16" s="4">
        <v>6.5</v>
      </c>
      <c r="N16">
        <f>M16+L16+(E16*P16+F16*(1-P16))*C16+((E16-1)*P16+F16*(1-P16))*D16+H16*G16</f>
        <v>34.222641750000001</v>
      </c>
      <c r="O16" s="1">
        <v>15.4</v>
      </c>
      <c r="P16" s="3">
        <v>0.92649999999999999</v>
      </c>
      <c r="Q16">
        <f>(O16+B19*(1-P16))*B20</f>
        <v>14.602656250000001</v>
      </c>
      <c r="R16">
        <f>O16*G16/(E16-1)+(1-K16)*G16/(E16-1)</f>
        <v>1.1633882213114757</v>
      </c>
      <c r="S16">
        <f>(R16)*B20</f>
        <v>0.94525292981557396</v>
      </c>
      <c r="T16">
        <f>M16+I16+(J16+D16)*(1-K16)+H16*G16</f>
        <v>9.55945</v>
      </c>
      <c r="U16">
        <f>B16*(N16+Q16*(1-B22))+(1-B16)*(T16+S16*(1-B22))</f>
        <v>48.825298000000004</v>
      </c>
      <c r="V16" s="4">
        <v>11</v>
      </c>
    </row>
    <row r="17" spans="1:22" x14ac:dyDescent="0.25">
      <c r="A17" t="s">
        <v>96</v>
      </c>
      <c r="B17">
        <v>1</v>
      </c>
      <c r="C17" s="4">
        <v>2.2000000000000002</v>
      </c>
      <c r="D17" s="4">
        <v>2</v>
      </c>
      <c r="E17" s="3">
        <v>4.75</v>
      </c>
      <c r="F17" s="3">
        <v>5.3</v>
      </c>
      <c r="G17">
        <f>1-K17</f>
        <v>0.23009999999999997</v>
      </c>
      <c r="H17">
        <f>0.5+D17</f>
        <v>2.5</v>
      </c>
      <c r="I17">
        <v>0.75</v>
      </c>
      <c r="J17">
        <v>1.5</v>
      </c>
      <c r="K17" s="3">
        <v>0.76990000000000003</v>
      </c>
      <c r="L17">
        <v>3</v>
      </c>
      <c r="M17" s="4">
        <v>6.5</v>
      </c>
      <c r="N17">
        <f>M17+L17+(E17*P17+F17*(1-P17))*C17+((E17-1)*P17+F17*(1-P17))*D17+H17*G17</f>
        <v>28.477799999999998</v>
      </c>
      <c r="O17" s="1">
        <v>23.5</v>
      </c>
      <c r="P17" s="3">
        <v>0.89500000000000002</v>
      </c>
      <c r="Q17">
        <f>(O17+B8*(1-P17))*B20</f>
        <v>22.079687500000002</v>
      </c>
      <c r="R17">
        <f>O17*G17/(E17-1)+(1-K17)*G17/(E17-1)</f>
        <v>1.4560789359999997</v>
      </c>
      <c r="S17">
        <f>(R17)*B20</f>
        <v>1.1830641354999998</v>
      </c>
      <c r="T17">
        <f>M17+I17+(J17+D17)*(1-K17)+H17*G17</f>
        <v>8.6306000000000012</v>
      </c>
      <c r="U17">
        <f>B17*(N17+Q17*(1-B22))+(1-B17)*(T17+S17*(1-B22))</f>
        <v>50.557487500000001</v>
      </c>
      <c r="V17" s="4">
        <v>11</v>
      </c>
    </row>
    <row r="18" spans="1:22" x14ac:dyDescent="0.25">
      <c r="A18" t="s">
        <v>97</v>
      </c>
      <c r="B18">
        <v>0</v>
      </c>
      <c r="C18" s="4">
        <v>1.7</v>
      </c>
      <c r="D18" s="4">
        <v>3.25</v>
      </c>
      <c r="E18" s="3">
        <v>5.29</v>
      </c>
      <c r="F18" s="3">
        <v>6.95</v>
      </c>
      <c r="G18">
        <f>1-K18</f>
        <v>0.23009999999999997</v>
      </c>
      <c r="H18">
        <f>0.5+D18</f>
        <v>3.75</v>
      </c>
      <c r="I18">
        <v>0.75</v>
      </c>
      <c r="J18">
        <v>1.5</v>
      </c>
      <c r="K18" s="3">
        <v>0.76990000000000003</v>
      </c>
      <c r="L18">
        <v>3</v>
      </c>
      <c r="M18" s="4">
        <v>6.5</v>
      </c>
      <c r="N18">
        <f>M18+L18+(E18*P18+F18*(1-P18))*C18+((E18-1)*P18+F18*(1-P18))*D18+H18*G18</f>
        <v>39.020408000000003</v>
      </c>
      <c r="O18" s="1">
        <v>24.1</v>
      </c>
      <c r="P18" s="3">
        <v>0.501</v>
      </c>
      <c r="Q18">
        <f>(O18+B8*(1-P18))*B20</f>
        <v>33.771562500000002</v>
      </c>
      <c r="R18">
        <f>O18*G18/(E18-1)+(1-K18)*G18/(E18-1)</f>
        <v>1.3049780909090909</v>
      </c>
      <c r="S18">
        <f>(R18)*B20</f>
        <v>1.0602946988636364</v>
      </c>
      <c r="T18">
        <f>M18+I18+(J18+D18)*(1-K18)+H18*G18</f>
        <v>9.2058499999999981</v>
      </c>
      <c r="U18">
        <f>B18*(N18+Q18*(1-B22))+(1-B18)*(T18+S18*(1-B22))</f>
        <v>10.266144698863634</v>
      </c>
      <c r="V18" s="4">
        <v>13</v>
      </c>
    </row>
    <row r="19" spans="1:22" x14ac:dyDescent="0.25">
      <c r="A19" t="s">
        <v>39</v>
      </c>
      <c r="B19">
        <v>35</v>
      </c>
    </row>
    <row r="20" spans="1:22" x14ac:dyDescent="0.25">
      <c r="A20" t="s">
        <v>107</v>
      </c>
      <c r="B20" s="4">
        <f>(3+7+30/10)/16</f>
        <v>0.8125</v>
      </c>
      <c r="D20" s="2" t="s">
        <v>183</v>
      </c>
    </row>
    <row r="21" spans="1:22" x14ac:dyDescent="0.25">
      <c r="A21" t="s">
        <v>15</v>
      </c>
      <c r="B21">
        <f xml:space="preserve"> ( V14*B14+V15*B15+V16*B16+V17*B17+V18*B18 ) / (U14+U15+U16+U17+U18) * 60</f>
        <v>12.263732016984891</v>
      </c>
    </row>
    <row r="22" spans="1:22" x14ac:dyDescent="0.25">
      <c r="A22" t="s">
        <v>35</v>
      </c>
      <c r="B22">
        <f>IF(SUM(Q14:Q18) &gt; 0, 0, 1)</f>
        <v>0</v>
      </c>
    </row>
    <row r="24" spans="1:22" x14ac:dyDescent="0.25">
      <c r="A24" t="s">
        <v>101</v>
      </c>
      <c r="C24" s="2" t="s">
        <v>114</v>
      </c>
    </row>
    <row r="25" spans="1:22" x14ac:dyDescent="0.25">
      <c r="A25" t="s">
        <v>88</v>
      </c>
      <c r="B25">
        <v>1</v>
      </c>
      <c r="C25" s="4">
        <v>2.2000000000000002</v>
      </c>
      <c r="D25" s="4">
        <v>2</v>
      </c>
      <c r="E25" s="3">
        <v>1.28</v>
      </c>
      <c r="F25" s="3">
        <v>1.28</v>
      </c>
      <c r="G25">
        <f>1-K25</f>
        <v>8.4600000000000009E-2</v>
      </c>
      <c r="H25">
        <f>0.5+D25</f>
        <v>2.5</v>
      </c>
      <c r="I25">
        <v>0.75</v>
      </c>
      <c r="J25">
        <v>1.5</v>
      </c>
      <c r="K25" s="3">
        <v>0.91539999999999999</v>
      </c>
      <c r="L25">
        <v>3</v>
      </c>
      <c r="M25" s="4">
        <v>4</v>
      </c>
      <c r="N25">
        <f>M25+L25+(E25*P25+F25*(1-P25))*C25+((E25-1)*P25+F25*(1-P25))*D25+H25*G25</f>
        <v>10.587500000000002</v>
      </c>
      <c r="O25" s="1">
        <v>0.4</v>
      </c>
      <c r="P25" s="3">
        <v>1</v>
      </c>
      <c r="Q25">
        <f>(O25+B30*(1-P25))*B31</f>
        <v>0.25230769230769229</v>
      </c>
      <c r="R25">
        <f>O25*G25/(E25-1)+(1-K25)*G25/(E25-1)</f>
        <v>0.14641842857142856</v>
      </c>
      <c r="S25">
        <f>(R25)*B31</f>
        <v>9.2356239560439549E-2</v>
      </c>
      <c r="T25">
        <f>M25+I25+(J25+D25)*(1-K25)+H25*G25</f>
        <v>5.2576000000000001</v>
      </c>
      <c r="U25">
        <f>B25*(N25+Q25*(1-B33))+(1-B25)*(T25+S25*(1-B33))</f>
        <v>10.839807692307694</v>
      </c>
      <c r="V25" s="4">
        <v>3</v>
      </c>
    </row>
    <row r="26" spans="1:22" x14ac:dyDescent="0.25">
      <c r="A26" t="s">
        <v>89</v>
      </c>
      <c r="B26">
        <v>1</v>
      </c>
      <c r="C26" s="4">
        <v>2.2000000000000002</v>
      </c>
      <c r="D26" s="4">
        <v>3</v>
      </c>
      <c r="E26" s="3">
        <v>2.02</v>
      </c>
      <c r="F26" s="3">
        <v>2.02</v>
      </c>
      <c r="G26">
        <f>1-K26</f>
        <v>0.126</v>
      </c>
      <c r="H26">
        <f>0.5+D26</f>
        <v>3.5</v>
      </c>
      <c r="I26">
        <v>0.75</v>
      </c>
      <c r="J26">
        <v>1.5</v>
      </c>
      <c r="K26" s="3">
        <v>0.874</v>
      </c>
      <c r="L26">
        <v>3</v>
      </c>
      <c r="M26" s="4">
        <v>4</v>
      </c>
      <c r="N26">
        <f>M26+L26+(E26*P26+F26*(1-P26))*C26+((E26-1)*P26+F26*(1-P26))*D26+H26*G26</f>
        <v>14.945000000000002</v>
      </c>
      <c r="O26" s="1">
        <v>4.3</v>
      </c>
      <c r="P26" s="3">
        <v>1</v>
      </c>
      <c r="Q26">
        <f>(O26+B30*(1-P26))*B31</f>
        <v>2.7123076923076921</v>
      </c>
      <c r="R26">
        <f>O26*G26/(E26-1)+(1-K26)*G26/(E26-1)</f>
        <v>0.54674117647058817</v>
      </c>
      <c r="S26">
        <f>(R26)*B31</f>
        <v>0.34486751131221716</v>
      </c>
      <c r="T26">
        <f>M26+I26+(J26+D26)*(1-K26)+H26*G26</f>
        <v>5.758</v>
      </c>
      <c r="U26">
        <f>B26*(N26+Q26*(1-B33))+(1-B26)*(T26+S26*(1-B33))</f>
        <v>17.657307692307693</v>
      </c>
      <c r="V26" s="4">
        <v>4</v>
      </c>
    </row>
    <row r="27" spans="1:22" x14ac:dyDescent="0.25">
      <c r="A27" t="s">
        <v>91</v>
      </c>
      <c r="B27">
        <v>1</v>
      </c>
      <c r="C27" s="4">
        <v>2.2000000000000002</v>
      </c>
      <c r="D27" s="4">
        <v>2</v>
      </c>
      <c r="E27" s="3">
        <v>3.17</v>
      </c>
      <c r="F27" s="3">
        <v>3.17</v>
      </c>
      <c r="G27">
        <f>1-K27</f>
        <v>0.1673</v>
      </c>
      <c r="H27">
        <f>0.5+D27</f>
        <v>2.5</v>
      </c>
      <c r="I27">
        <v>0.75</v>
      </c>
      <c r="J27">
        <v>1.5</v>
      </c>
      <c r="K27" s="3">
        <v>0.8327</v>
      </c>
      <c r="L27">
        <v>3</v>
      </c>
      <c r="M27" s="4">
        <v>4</v>
      </c>
      <c r="N27">
        <f>M27+L27+(E27*P27+F27*(1-P27))*C27+((E27-1)*P27+F27*(1-P27))*D27+H27*G27</f>
        <v>18.732250000000001</v>
      </c>
      <c r="O27" s="1">
        <v>3.5</v>
      </c>
      <c r="P27" s="3">
        <v>1</v>
      </c>
      <c r="Q27">
        <f>(O27+B30*(1-P27))*B31</f>
        <v>2.2076923076923078</v>
      </c>
      <c r="R27">
        <f>O27*G27/(E27-1)+(1-K27)*G27/(E27-1)</f>
        <v>0.28273700000000002</v>
      </c>
      <c r="S27">
        <f>(R27)*B31</f>
        <v>0.17834179999999999</v>
      </c>
      <c r="T27">
        <f>M27+I27+(J27+D27)*(1-K27)+H27*G27</f>
        <v>5.7538</v>
      </c>
      <c r="U27">
        <f>B27*(N27+Q27*(1-B33))+(1-B27)*(T27+S27*(1-B33))</f>
        <v>20.939942307692309</v>
      </c>
      <c r="V27" s="4">
        <v>6</v>
      </c>
    </row>
    <row r="28" spans="1:22" x14ac:dyDescent="0.25">
      <c r="A28" t="s">
        <v>103</v>
      </c>
      <c r="B28">
        <v>1</v>
      </c>
      <c r="C28" s="4">
        <v>2.2999999999999998</v>
      </c>
      <c r="D28" s="4">
        <v>3.1</v>
      </c>
      <c r="E28" s="3">
        <v>2.2200000000000002</v>
      </c>
      <c r="F28" s="3">
        <v>2.2200000000000002</v>
      </c>
      <c r="G28">
        <f>1-K28</f>
        <v>0.14710000000000001</v>
      </c>
      <c r="H28">
        <f>0.5+D28</f>
        <v>3.6</v>
      </c>
      <c r="I28">
        <v>0.75</v>
      </c>
      <c r="J28">
        <v>1.5</v>
      </c>
      <c r="K28" s="3">
        <v>0.85289999999999999</v>
      </c>
      <c r="L28">
        <v>3</v>
      </c>
      <c r="M28" s="4">
        <v>4</v>
      </c>
      <c r="N28">
        <f>M28+L28+(E28*P28+F28*(1-P28))*C28+((E28-1)*P28+F28*(1-P28))*D28+H28*G28</f>
        <v>16.417560000000002</v>
      </c>
      <c r="O28" s="1">
        <v>5.5</v>
      </c>
      <c r="P28" s="3">
        <v>1</v>
      </c>
      <c r="Q28">
        <f>(O28+B19*(1-P28))*B31</f>
        <v>3.4692307692307693</v>
      </c>
      <c r="R28">
        <f>O28*G28/(E28-1)+(1-K28)*G28/(E28-1)</f>
        <v>0.68089213934426229</v>
      </c>
      <c r="S28">
        <f>(R28)*B31</f>
        <v>0.4294858109709962</v>
      </c>
      <c r="T28">
        <f>M28+I28+(J28+D28)*(1-K28)+H28*G28</f>
        <v>5.9562200000000001</v>
      </c>
      <c r="U28">
        <f>B28*(N28+Q28*(1-B33))+(1-B28)*(T28+S28*(1-B33))</f>
        <v>19.886790769230771</v>
      </c>
      <c r="V28" s="4">
        <v>5</v>
      </c>
    </row>
    <row r="29" spans="1:22" x14ac:dyDescent="0.25">
      <c r="A29" t="s">
        <v>103</v>
      </c>
      <c r="B29">
        <v>1</v>
      </c>
      <c r="C29" s="4">
        <v>2.2999999999999998</v>
      </c>
      <c r="D29" s="4">
        <v>3.1</v>
      </c>
      <c r="E29" s="3">
        <v>2.2200000000000002</v>
      </c>
      <c r="F29" s="3">
        <v>2.2200000000000002</v>
      </c>
      <c r="G29">
        <f>1-K29</f>
        <v>0.14710000000000001</v>
      </c>
      <c r="H29">
        <f>0.5+D29</f>
        <v>3.6</v>
      </c>
      <c r="I29">
        <v>0.75</v>
      </c>
      <c r="J29">
        <v>1.5</v>
      </c>
      <c r="K29" s="3">
        <v>0.85289999999999999</v>
      </c>
      <c r="L29">
        <v>3</v>
      </c>
      <c r="M29" s="4">
        <v>4</v>
      </c>
      <c r="N29">
        <f>M29+L29+(E29*P29+F29*(1-P29))*C29+((E29-1)*P29+F29*(1-P29))*D29+H29*G29</f>
        <v>16.417560000000002</v>
      </c>
      <c r="O29" s="1">
        <v>5.5</v>
      </c>
      <c r="P29" s="3">
        <v>1</v>
      </c>
      <c r="Q29">
        <f>(O29+B19*(1-P29))*B31</f>
        <v>3.4692307692307693</v>
      </c>
      <c r="R29">
        <f>O29*G29/(E29-1)+(1-K29)*G29/(E29-1)</f>
        <v>0.68089213934426229</v>
      </c>
      <c r="S29">
        <f>(R29)*B31</f>
        <v>0.4294858109709962</v>
      </c>
      <c r="T29">
        <f>M29+I29+(J29+D29)*(1-K29)+H29*G29</f>
        <v>5.9562200000000001</v>
      </c>
      <c r="U29">
        <f>B29*(N29+Q29*(1-B33))+(1-B29)*(T29+S29*(1-B33))</f>
        <v>19.886790769230771</v>
      </c>
      <c r="V29" s="4">
        <v>5</v>
      </c>
    </row>
    <row r="30" spans="1:22" x14ac:dyDescent="0.25">
      <c r="A30" t="s">
        <v>39</v>
      </c>
      <c r="B30">
        <v>35</v>
      </c>
    </row>
    <row r="31" spans="1:22" x14ac:dyDescent="0.25">
      <c r="A31" t="s">
        <v>107</v>
      </c>
      <c r="B31" s="4">
        <f>(4+21/5)/13</f>
        <v>0.63076923076923075</v>
      </c>
      <c r="D31" s="2" t="s">
        <v>109</v>
      </c>
    </row>
    <row r="32" spans="1:22" x14ac:dyDescent="0.25">
      <c r="A32" t="s">
        <v>15</v>
      </c>
      <c r="B32">
        <f xml:space="preserve"> ( V25*B25+V26*B26+V27*B27+V28*B28+V29*B29 ) / (U25+U26+U27+U28+U29) * 60</f>
        <v>15.469006969339487</v>
      </c>
    </row>
    <row r="33" spans="1:22" x14ac:dyDescent="0.25">
      <c r="A33" t="s">
        <v>35</v>
      </c>
      <c r="B33">
        <f>IF(SUM(Q25:Q29) &gt; 0, 0, 1)</f>
        <v>0</v>
      </c>
    </row>
    <row r="35" spans="1:22" x14ac:dyDescent="0.25">
      <c r="A35" t="s">
        <v>102</v>
      </c>
      <c r="C35" s="2" t="s">
        <v>114</v>
      </c>
    </row>
    <row r="36" spans="1:22" x14ac:dyDescent="0.25">
      <c r="A36" t="s">
        <v>88</v>
      </c>
      <c r="B36">
        <v>1</v>
      </c>
      <c r="C36" s="4">
        <v>2.2000000000000002</v>
      </c>
      <c r="D36" s="4">
        <v>2</v>
      </c>
      <c r="E36" s="3">
        <v>1.28</v>
      </c>
      <c r="F36" s="3">
        <v>1.28</v>
      </c>
      <c r="G36">
        <f>1-K36</f>
        <v>8.4600000000000009E-2</v>
      </c>
      <c r="H36">
        <f>0.5+D36</f>
        <v>2.5</v>
      </c>
      <c r="I36">
        <v>0.75</v>
      </c>
      <c r="J36">
        <v>1.5</v>
      </c>
      <c r="K36" s="3">
        <v>0.91539999999999999</v>
      </c>
      <c r="L36">
        <v>3</v>
      </c>
      <c r="M36" s="4">
        <v>4</v>
      </c>
      <c r="N36">
        <f>M36+L36+(E36*P36+F36*(1-P36))*C36+((E36-1)*P36+F36*(1-P36))*D36+H36*G36</f>
        <v>10.587500000000002</v>
      </c>
      <c r="O36" s="1">
        <v>0.4</v>
      </c>
      <c r="P36" s="3">
        <v>1</v>
      </c>
      <c r="Q36">
        <f>(O36+B41*(1-P36))*B42</f>
        <v>0.27333333333333332</v>
      </c>
      <c r="R36">
        <f>O36*G36/(E36-1)+(1-K36)*G36/(E36-1)</f>
        <v>0.14641842857142856</v>
      </c>
      <c r="S36">
        <f>(R36)*B42</f>
        <v>0.10005259285714284</v>
      </c>
      <c r="T36">
        <f>M36+I36+(J36+D36)*(1-K36)+H36*G36</f>
        <v>5.2576000000000001</v>
      </c>
      <c r="U36">
        <f>B36*(N36+Q36*(1-B44))+(1-B36)*(T36+S36*(1-B44))</f>
        <v>10.860833333333336</v>
      </c>
      <c r="V36" s="4">
        <v>3</v>
      </c>
    </row>
    <row r="37" spans="1:22" x14ac:dyDescent="0.25">
      <c r="A37" t="s">
        <v>89</v>
      </c>
      <c r="B37">
        <v>1</v>
      </c>
      <c r="C37" s="4">
        <v>2.2000000000000002</v>
      </c>
      <c r="D37" s="4">
        <v>3</v>
      </c>
      <c r="E37" s="3">
        <v>2.02</v>
      </c>
      <c r="F37" s="3">
        <v>2.02</v>
      </c>
      <c r="G37">
        <f>1-K37</f>
        <v>0.126</v>
      </c>
      <c r="H37">
        <f>0.5+D37</f>
        <v>3.5</v>
      </c>
      <c r="I37">
        <v>0.75</v>
      </c>
      <c r="J37">
        <v>1.5</v>
      </c>
      <c r="K37" s="3">
        <v>0.874</v>
      </c>
      <c r="L37">
        <v>3</v>
      </c>
      <c r="M37" s="4">
        <v>4</v>
      </c>
      <c r="N37">
        <f>M37+L37+(E37*P37+F37*(1-P37))*C37+((E37-1)*P37+F37*(1-P37))*D37+H37*G37</f>
        <v>14.945000000000002</v>
      </c>
      <c r="O37" s="1">
        <v>4.3</v>
      </c>
      <c r="P37" s="3">
        <v>1</v>
      </c>
      <c r="Q37">
        <f>(O37+B41*(1-P37))*B42</f>
        <v>2.938333333333333</v>
      </c>
      <c r="R37">
        <f>O37*G37/(E37-1)+(1-K37)*G37/(E37-1)</f>
        <v>0.54674117647058817</v>
      </c>
      <c r="S37">
        <f>(R37)*B42</f>
        <v>0.37360647058823521</v>
      </c>
      <c r="T37">
        <f>M37+I37+(J37+D37)*(1-K37)+H37*G37</f>
        <v>5.758</v>
      </c>
      <c r="U37">
        <f>B37*(N37+Q37*(1-B44))+(1-B37)*(T37+S37*(1-B44))</f>
        <v>17.883333333333336</v>
      </c>
      <c r="V37" s="4">
        <v>4</v>
      </c>
    </row>
    <row r="38" spans="1:22" x14ac:dyDescent="0.25">
      <c r="A38" t="s">
        <v>91</v>
      </c>
      <c r="B38">
        <v>1</v>
      </c>
      <c r="C38" s="4">
        <v>2.2000000000000002</v>
      </c>
      <c r="D38" s="4">
        <v>2</v>
      </c>
      <c r="E38" s="3">
        <v>3.17</v>
      </c>
      <c r="F38" s="3">
        <v>3.17</v>
      </c>
      <c r="G38">
        <f>1-K38</f>
        <v>0.1673</v>
      </c>
      <c r="H38">
        <f>0.5+D38</f>
        <v>2.5</v>
      </c>
      <c r="I38">
        <v>0.75</v>
      </c>
      <c r="J38">
        <v>1.5</v>
      </c>
      <c r="K38" s="3">
        <v>0.8327</v>
      </c>
      <c r="L38">
        <v>3</v>
      </c>
      <c r="M38" s="4">
        <v>4</v>
      </c>
      <c r="N38">
        <f>M38+L38+(E38*P38+F38*(1-P38))*C38+((E38-1)*P38+F38*(1-P38))*D38+H38*G38</f>
        <v>18.732250000000001</v>
      </c>
      <c r="O38" s="1">
        <v>3.5</v>
      </c>
      <c r="P38" s="3">
        <v>1</v>
      </c>
      <c r="Q38">
        <f>(O38+B41*(1-P38))*B42</f>
        <v>2.3916666666666662</v>
      </c>
      <c r="R38">
        <f>O38*G38/(E38-1)+(1-K38)*G38/(E38-1)</f>
        <v>0.28273700000000002</v>
      </c>
      <c r="S38">
        <f>(R38)*B42</f>
        <v>0.19320361666666666</v>
      </c>
      <c r="T38">
        <f>M38+I38+(J38+D38)*(1-K38)+H38*G38</f>
        <v>5.7538</v>
      </c>
      <c r="U38">
        <f>B38*(N38+Q38*(1-B44))+(1-B38)*(T38+S38*(1-B44))</f>
        <v>21.123916666666666</v>
      </c>
      <c r="V38" s="4">
        <v>6</v>
      </c>
    </row>
    <row r="39" spans="1:22" x14ac:dyDescent="0.25">
      <c r="A39" t="s">
        <v>96</v>
      </c>
      <c r="B39">
        <v>1</v>
      </c>
      <c r="C39" s="4">
        <v>2.2000000000000002</v>
      </c>
      <c r="D39" s="4">
        <v>2</v>
      </c>
      <c r="E39" s="3">
        <v>4.75</v>
      </c>
      <c r="F39" s="3">
        <v>5.3</v>
      </c>
      <c r="G39">
        <f>1-K39</f>
        <v>0.23009999999999997</v>
      </c>
      <c r="H39">
        <f>0.5+D39</f>
        <v>2.5</v>
      </c>
      <c r="I39">
        <v>0.75</v>
      </c>
      <c r="J39">
        <v>1.5</v>
      </c>
      <c r="K39" s="3">
        <v>0.76990000000000003</v>
      </c>
      <c r="L39">
        <v>3</v>
      </c>
      <c r="M39" s="4">
        <v>4</v>
      </c>
      <c r="N39">
        <f>M39+L39+(E39*P39+F39*(1-P39))*C39+((E39-1)*P39+F39*(1-P39))*D39+H39*G39</f>
        <v>25.977799999999998</v>
      </c>
      <c r="O39" s="1">
        <v>23.5</v>
      </c>
      <c r="P39" s="3">
        <v>0.89500000000000002</v>
      </c>
      <c r="Q39">
        <f>(O39+B31*(1-P39))*B42</f>
        <v>16.103591025641023</v>
      </c>
      <c r="R39">
        <f>O39*G39/(E39-1)+(1-K39)*G39/(E39-1)</f>
        <v>1.4560789359999997</v>
      </c>
      <c r="S39">
        <f>(R39)*B42</f>
        <v>0.994987272933333</v>
      </c>
      <c r="T39">
        <f>M39+I39+(J39+D39)*(1-K39)+H39*G39</f>
        <v>6.1305999999999994</v>
      </c>
      <c r="U39">
        <f>B39*(N39+Q39*(1-B44))+(1-B39)*(T39+S39*(1-B44))</f>
        <v>42.081391025641025</v>
      </c>
      <c r="V39" s="4">
        <v>11</v>
      </c>
    </row>
    <row r="40" spans="1:22" x14ac:dyDescent="0.25">
      <c r="A40" t="s">
        <v>103</v>
      </c>
      <c r="B40">
        <v>1</v>
      </c>
      <c r="C40" s="4">
        <v>2.2999999999999998</v>
      </c>
      <c r="D40" s="4">
        <v>3.1</v>
      </c>
      <c r="E40" s="3">
        <v>2.2200000000000002</v>
      </c>
      <c r="F40" s="3">
        <v>2.2200000000000002</v>
      </c>
      <c r="G40">
        <f>1-K40</f>
        <v>0.14710000000000001</v>
      </c>
      <c r="H40">
        <f>0.5+D40</f>
        <v>3.6</v>
      </c>
      <c r="I40">
        <v>0.75</v>
      </c>
      <c r="J40">
        <v>1.5</v>
      </c>
      <c r="K40" s="3">
        <v>0.85289999999999999</v>
      </c>
      <c r="L40">
        <v>3</v>
      </c>
      <c r="M40" s="4">
        <v>4</v>
      </c>
      <c r="N40">
        <f>M40+L40+(E40*P40+F40*(1-P40))*C40+((E40-1)*P40+F40*(1-P40))*D40+H40*G40</f>
        <v>16.417560000000002</v>
      </c>
      <c r="O40" s="1">
        <v>5.5</v>
      </c>
      <c r="P40" s="3">
        <v>1</v>
      </c>
      <c r="Q40">
        <f>(O40+B31*(1-P40))*B42</f>
        <v>3.7583333333333329</v>
      </c>
      <c r="R40">
        <f>O40*G40/(E40-1)+(1-K40)*G40/(E40-1)</f>
        <v>0.68089213934426229</v>
      </c>
      <c r="S40">
        <f>(R40)*B42</f>
        <v>0.46527629521857916</v>
      </c>
      <c r="T40">
        <f>M40+I40+(J40+D40)*(1-K40)+H40*G40</f>
        <v>5.9562200000000001</v>
      </c>
      <c r="U40">
        <f>B40*(N40+Q40*(1-B44))+(1-B40)*(T40+S40*(1-B44))</f>
        <v>20.175893333333335</v>
      </c>
      <c r="V40" s="4">
        <v>5</v>
      </c>
    </row>
    <row r="41" spans="1:22" x14ac:dyDescent="0.25">
      <c r="A41" t="s">
        <v>39</v>
      </c>
      <c r="B41">
        <v>35</v>
      </c>
    </row>
    <row r="42" spans="1:22" x14ac:dyDescent="0.25">
      <c r="A42" t="s">
        <v>107</v>
      </c>
      <c r="B42" s="4">
        <f>(4+21/5)/12</f>
        <v>0.68333333333333324</v>
      </c>
      <c r="D42" s="2" t="s">
        <v>109</v>
      </c>
    </row>
    <row r="43" spans="1:22" x14ac:dyDescent="0.25">
      <c r="A43" t="s">
        <v>15</v>
      </c>
      <c r="B43">
        <f xml:space="preserve"> ( V36*B36+V37*B37+V38*B38+V39*B39+V40*B40 ) / (U36+U37+U38+U39+U40) * 60</f>
        <v>15.518343759414687</v>
      </c>
    </row>
    <row r="44" spans="1:22" x14ac:dyDescent="0.25">
      <c r="A44" t="s">
        <v>35</v>
      </c>
      <c r="B44">
        <f>IF(SUM(Q36:Q40) &gt; 0, 0, 1)</f>
        <v>0</v>
      </c>
    </row>
    <row r="47" spans="1:22" x14ac:dyDescent="0.25">
      <c r="A47" t="s">
        <v>127</v>
      </c>
      <c r="C47" s="2" t="s">
        <v>114</v>
      </c>
    </row>
    <row r="48" spans="1:22" x14ac:dyDescent="0.25">
      <c r="A48" t="s">
        <v>88</v>
      </c>
      <c r="B48">
        <v>1</v>
      </c>
      <c r="C48" s="4">
        <v>2.2000000000000002</v>
      </c>
      <c r="D48" s="4">
        <v>2</v>
      </c>
      <c r="E48" s="3">
        <v>1.1399999999999999</v>
      </c>
      <c r="F48" s="3">
        <v>1.1399999999999999</v>
      </c>
      <c r="G48">
        <f>1-K48</f>
        <v>8.4600000000000009E-2</v>
      </c>
      <c r="H48">
        <f>0.5+D48</f>
        <v>2.5</v>
      </c>
      <c r="I48">
        <v>0.75</v>
      </c>
      <c r="J48">
        <v>1.5</v>
      </c>
      <c r="K48" s="3">
        <v>0.91539999999999999</v>
      </c>
      <c r="L48">
        <v>3</v>
      </c>
      <c r="M48" s="4">
        <v>6.5</v>
      </c>
      <c r="N48">
        <f>M48+L48+(E48*P48+F48*(1-P48))*C48+((E48-1)*P48+F48*(1-P48))*D48+H48*G48</f>
        <v>12.499499999999998</v>
      </c>
      <c r="O48" s="1">
        <v>0.23</v>
      </c>
      <c r="P48" s="3">
        <v>1</v>
      </c>
      <c r="Q48">
        <f>(O48+B53*(1-P48))*B54</f>
        <v>0.11960000000000001</v>
      </c>
      <c r="R48">
        <f>O48*G48/(E48-1)+(1-K48)*G48/(E48-1)</f>
        <v>0.1901082857142859</v>
      </c>
      <c r="S48">
        <f>(R48)*B54</f>
        <v>9.8856308571428672E-2</v>
      </c>
      <c r="T48">
        <f>M48+I48+(J48+D48)*(1-K48)+H48*G48</f>
        <v>7.7576000000000001</v>
      </c>
      <c r="U48">
        <f>B48*(N48+Q48*(1-B56))+(1-B48)*(T48+S48*(1-B56))</f>
        <v>12.619099999999998</v>
      </c>
      <c r="V48" s="4">
        <v>3</v>
      </c>
    </row>
    <row r="49" spans="1:22" x14ac:dyDescent="0.25">
      <c r="A49" t="s">
        <v>89</v>
      </c>
      <c r="B49">
        <v>1</v>
      </c>
      <c r="C49" s="4">
        <v>2.2000000000000002</v>
      </c>
      <c r="D49" s="4">
        <v>3</v>
      </c>
      <c r="E49" s="3">
        <v>1.79</v>
      </c>
      <c r="F49" s="3">
        <v>1.79</v>
      </c>
      <c r="G49">
        <f>1-K49</f>
        <v>0.126</v>
      </c>
      <c r="H49">
        <f>0.5+D49</f>
        <v>3.5</v>
      </c>
      <c r="I49">
        <v>0.75</v>
      </c>
      <c r="J49">
        <v>1.5</v>
      </c>
      <c r="K49" s="3">
        <v>0.874</v>
      </c>
      <c r="L49">
        <v>3</v>
      </c>
      <c r="M49" s="4">
        <v>6.5</v>
      </c>
      <c r="N49">
        <f>M49+L49+(E49*P49+F49*(1-P49))*C49+((E49-1)*P49+F49*(1-P49))*D49+H49*G49</f>
        <v>16.248999999999999</v>
      </c>
      <c r="O49" s="1">
        <v>3.4</v>
      </c>
      <c r="P49" s="3">
        <v>1</v>
      </c>
      <c r="Q49">
        <f>(O49+B53*(1-P49))*B54</f>
        <v>1.768</v>
      </c>
      <c r="R49">
        <f>O49*G49/(E49-1)+(1-K49)*G49/(E49-1)</f>
        <v>0.56237468354430376</v>
      </c>
      <c r="S49">
        <f>(R49)*B54</f>
        <v>0.29243483544303794</v>
      </c>
      <c r="T49">
        <f>M49+I49+(J49+D49)*(1-K49)+H49*G49</f>
        <v>8.2580000000000009</v>
      </c>
      <c r="U49">
        <f>B49*(N49+Q49*(1-B56))+(1-B49)*(T49+S49*(1-B56))</f>
        <v>18.016999999999999</v>
      </c>
      <c r="V49" s="4">
        <v>4</v>
      </c>
    </row>
    <row r="50" spans="1:22" x14ac:dyDescent="0.25">
      <c r="A50" t="s">
        <v>91</v>
      </c>
      <c r="B50">
        <v>1</v>
      </c>
      <c r="C50" s="4">
        <v>2.2000000000000002</v>
      </c>
      <c r="D50" s="4">
        <v>2</v>
      </c>
      <c r="E50" s="3">
        <v>2.68</v>
      </c>
      <c r="F50" s="3">
        <v>2.68</v>
      </c>
      <c r="G50">
        <f>1-K50</f>
        <v>0.1673</v>
      </c>
      <c r="H50">
        <f>0.5+D50</f>
        <v>2.5</v>
      </c>
      <c r="I50">
        <v>0.75</v>
      </c>
      <c r="J50">
        <v>1.5</v>
      </c>
      <c r="K50" s="3">
        <v>0.8327</v>
      </c>
      <c r="L50">
        <v>3</v>
      </c>
      <c r="M50" s="4">
        <v>6.5</v>
      </c>
      <c r="N50">
        <f>M50+L50+(E50*P50+F50*(1-P50))*C50+((E50-1)*P50+F50*(1-P50))*D50+H50*G50</f>
        <v>19.174250000000001</v>
      </c>
      <c r="O50" s="1">
        <v>2.8</v>
      </c>
      <c r="P50" s="3">
        <v>1</v>
      </c>
      <c r="Q50">
        <f>(O50+B53*(1-P50))*B54</f>
        <v>1.456</v>
      </c>
      <c r="R50">
        <f>O50*G50/(E50-1)+(1-K50)*G50/(E50-1)</f>
        <v>0.29549362499999993</v>
      </c>
      <c r="S50">
        <f>(R50)*B54</f>
        <v>0.15365668499999996</v>
      </c>
      <c r="T50">
        <f>M50+I50+(J50+D50)*(1-K50)+H50*G50</f>
        <v>8.2538</v>
      </c>
      <c r="U50">
        <f>B50*(N50+Q50*(1-B56))+(1-B50)*(T50+S50*(1-B56))</f>
        <v>20.63025</v>
      </c>
      <c r="V50" s="4">
        <v>6</v>
      </c>
    </row>
    <row r="51" spans="1:22" x14ac:dyDescent="0.25">
      <c r="A51" t="s">
        <v>90</v>
      </c>
      <c r="B51">
        <v>1</v>
      </c>
      <c r="C51" s="4">
        <v>2.2000000000000002</v>
      </c>
      <c r="D51" s="4">
        <v>2</v>
      </c>
      <c r="E51" s="3">
        <v>2.91</v>
      </c>
      <c r="F51" s="3">
        <v>2.91</v>
      </c>
      <c r="G51">
        <f>1-K51</f>
        <v>0.1885</v>
      </c>
      <c r="H51">
        <f>0.5+D51</f>
        <v>2.5</v>
      </c>
      <c r="I51">
        <v>0.75</v>
      </c>
      <c r="J51">
        <v>1.5</v>
      </c>
      <c r="K51" s="3">
        <v>0.8115</v>
      </c>
      <c r="L51">
        <v>3</v>
      </c>
      <c r="M51" s="4">
        <v>6.5</v>
      </c>
      <c r="N51">
        <f>M51+L51+(E51*P51+F51*(1-P51))*C51+((E51-1)*P51+F51*(1-P51))*D51+H51*G51</f>
        <v>20.193250000000003</v>
      </c>
      <c r="O51" s="1">
        <v>4.2</v>
      </c>
      <c r="P51" s="3">
        <v>1</v>
      </c>
      <c r="Q51">
        <f>(O51+'Lv 16-17'!B97*(1-P51))*B54</f>
        <v>2.1840000000000002</v>
      </c>
      <c r="R51">
        <f>O51*G51/(E51-1)+(1-K51)*G51/(E51-1)</f>
        <v>0.43310589005235606</v>
      </c>
      <c r="S51">
        <f>(R51)*B54</f>
        <v>0.22521506282722517</v>
      </c>
      <c r="T51">
        <f>M51+I51+(J51+D51)*(1-K51)+H51*G51</f>
        <v>8.3810000000000002</v>
      </c>
      <c r="U51">
        <f>B51*(N51+Q51*(1-B56))+(1-B51)*(T51+S51*(1-B56))</f>
        <v>22.377250000000004</v>
      </c>
      <c r="V51" s="4">
        <v>7</v>
      </c>
    </row>
    <row r="52" spans="1:22" x14ac:dyDescent="0.25">
      <c r="A52" t="s">
        <v>90</v>
      </c>
      <c r="B52">
        <v>1</v>
      </c>
      <c r="C52" s="4">
        <v>2.2000000000000002</v>
      </c>
      <c r="D52" s="4">
        <v>2</v>
      </c>
      <c r="E52" s="3">
        <v>2.91</v>
      </c>
      <c r="F52" s="3">
        <v>2.91</v>
      </c>
      <c r="G52">
        <f>1-K52</f>
        <v>0.1885</v>
      </c>
      <c r="H52">
        <f>0.5+D52</f>
        <v>2.5</v>
      </c>
      <c r="I52">
        <v>0.75</v>
      </c>
      <c r="J52">
        <v>1.5</v>
      </c>
      <c r="K52" s="3">
        <v>0.8115</v>
      </c>
      <c r="L52">
        <v>3</v>
      </c>
      <c r="M52" s="4">
        <v>6.5</v>
      </c>
      <c r="N52">
        <f>M52+L52+(E52*P52+F52*(1-P52))*C52+((E52-1)*P52+F52*(1-P52))*D52+H52*G52</f>
        <v>20.193250000000003</v>
      </c>
      <c r="O52" s="1">
        <v>4.2</v>
      </c>
      <c r="P52" s="3">
        <v>1</v>
      </c>
      <c r="Q52">
        <f>(O52+'Lv 16-17'!B97*(1-P52))*B54</f>
        <v>2.1840000000000002</v>
      </c>
      <c r="R52">
        <f>O52*G52/(E52-1)+(1-K52)*G52/(E52-1)</f>
        <v>0.43310589005235606</v>
      </c>
      <c r="S52">
        <f>(R52)*B54</f>
        <v>0.22521506282722517</v>
      </c>
      <c r="T52">
        <f>M52+I52+(J52+D52)*(1-K52)+H52*G52</f>
        <v>8.3810000000000002</v>
      </c>
      <c r="U52">
        <f>B52*(N52+Q52*(1-B56))+(1-B52)*(T52+S52*(1-B56))</f>
        <v>22.377250000000004</v>
      </c>
      <c r="V52" s="4">
        <v>7</v>
      </c>
    </row>
    <row r="53" spans="1:22" x14ac:dyDescent="0.25">
      <c r="A53" t="s">
        <v>39</v>
      </c>
      <c r="B53">
        <v>38</v>
      </c>
    </row>
    <row r="54" spans="1:22" x14ac:dyDescent="0.25">
      <c r="A54" t="s">
        <v>107</v>
      </c>
      <c r="B54" s="4">
        <f>(3+7+30/10)/25</f>
        <v>0.52</v>
      </c>
      <c r="D54" s="2" t="s">
        <v>183</v>
      </c>
    </row>
    <row r="55" spans="1:22" x14ac:dyDescent="0.25">
      <c r="A55" t="s">
        <v>15</v>
      </c>
      <c r="B55">
        <f xml:space="preserve"> ( V48*B48+V49*B49+V50*B50+V51*B51+V52*B52 ) / (U48+U49+U50+U51+U52) * 60</f>
        <v>16.871335756765326</v>
      </c>
    </row>
    <row r="56" spans="1:22" x14ac:dyDescent="0.25">
      <c r="A56" t="s">
        <v>35</v>
      </c>
      <c r="B56">
        <f>IF(SUM(Q48:Q52) &gt; 0, 0, 1)</f>
        <v>0</v>
      </c>
    </row>
    <row r="58" spans="1:22" x14ac:dyDescent="0.25">
      <c r="A58" t="s">
        <v>128</v>
      </c>
      <c r="C58" s="2" t="s">
        <v>114</v>
      </c>
    </row>
    <row r="59" spans="1:22" x14ac:dyDescent="0.25">
      <c r="A59" t="s">
        <v>98</v>
      </c>
      <c r="B59">
        <v>1</v>
      </c>
      <c r="C59" s="4">
        <v>2.2000000000000002</v>
      </c>
      <c r="D59" s="4">
        <v>2</v>
      </c>
      <c r="E59" s="3">
        <v>3.8</v>
      </c>
      <c r="F59" s="3">
        <v>3.8</v>
      </c>
      <c r="G59">
        <f>1-K59</f>
        <v>0.25</v>
      </c>
      <c r="H59">
        <f>0.5+D59</f>
        <v>2.5</v>
      </c>
      <c r="I59">
        <v>0.75</v>
      </c>
      <c r="J59">
        <v>1.5</v>
      </c>
      <c r="K59" s="3">
        <v>0.75</v>
      </c>
      <c r="L59">
        <v>3</v>
      </c>
      <c r="M59" s="4">
        <v>6.5</v>
      </c>
      <c r="N59">
        <f>M59+L59+(E59*P59+F59*(1-P59))*C59+((E59-1)*P59+F59*(1-P59))*D59+H59*G59</f>
        <v>24.085000000000001</v>
      </c>
      <c r="O59" s="1">
        <v>13.7</v>
      </c>
      <c r="P59" s="3">
        <v>1</v>
      </c>
      <c r="Q59">
        <f>(O59+B64*(1-P59))*B65</f>
        <v>8.9049999999999994</v>
      </c>
      <c r="R59">
        <f>O59*G59/(E59-1)+(1-K59)*G59/(E59-1)</f>
        <v>1.2455357142857144</v>
      </c>
      <c r="S59">
        <f>(R59)*B65</f>
        <v>0.80959821428571443</v>
      </c>
      <c r="T59">
        <f>M59+I59+(J59+D59)*(1-K59)+H59*G59</f>
        <v>8.75</v>
      </c>
      <c r="U59">
        <f>B59*(N59+Q59*(1-B67))+(1-B59)*(T59+S59*(1-B67))</f>
        <v>32.99</v>
      </c>
      <c r="V59" s="4">
        <v>10</v>
      </c>
    </row>
    <row r="60" spans="1:22" x14ac:dyDescent="0.25">
      <c r="A60" t="s">
        <v>99</v>
      </c>
      <c r="B60">
        <v>1</v>
      </c>
      <c r="C60" s="4">
        <v>2.2999999999999998</v>
      </c>
      <c r="D60" s="4">
        <v>3.1</v>
      </c>
      <c r="E60" s="3">
        <v>3.41</v>
      </c>
      <c r="F60" s="3">
        <v>4.91</v>
      </c>
      <c r="G60">
        <f>1-K60</f>
        <v>0.20930000000000004</v>
      </c>
      <c r="H60">
        <f>0.5+D60</f>
        <v>3.6</v>
      </c>
      <c r="I60">
        <v>0.75</v>
      </c>
      <c r="J60">
        <v>1.5</v>
      </c>
      <c r="K60" s="3">
        <v>0.79069999999999996</v>
      </c>
      <c r="L60">
        <v>3</v>
      </c>
      <c r="M60" s="4">
        <v>6.5</v>
      </c>
      <c r="N60">
        <f>M60+L60+(E60*P60+F60*(1-P60))*C60+((E60-1)*P60+F60*(1-P60))*D60+H60*G60</f>
        <v>25.606679999999997</v>
      </c>
      <c r="O60" s="1">
        <v>13.7</v>
      </c>
      <c r="P60" s="3">
        <v>0.99650000000000005</v>
      </c>
      <c r="Q60">
        <f>(O60+B64*(1-P60))*B65</f>
        <v>8.9914499999999986</v>
      </c>
      <c r="R60">
        <f>O60*G60/(E60-1)+(1-K60)*G60/(E60-1)</f>
        <v>1.2079736473029046</v>
      </c>
      <c r="S60">
        <f>(R60)*B65</f>
        <v>0.78518287074688797</v>
      </c>
      <c r="T60">
        <f>M60+I60+(J60+D60)*(1-K60)+H60*G60</f>
        <v>8.9662600000000001</v>
      </c>
      <c r="U60">
        <f>B60*(N60+Q60*(1-B67))+(1-B60)*(T60+S60*(1-B67))</f>
        <v>34.598129999999998</v>
      </c>
      <c r="V60" s="4">
        <v>8</v>
      </c>
    </row>
    <row r="61" spans="1:22" x14ac:dyDescent="0.25">
      <c r="A61" t="s">
        <v>100</v>
      </c>
      <c r="B61">
        <v>1</v>
      </c>
      <c r="C61" s="4">
        <v>2.2000000000000002</v>
      </c>
      <c r="D61" s="4">
        <v>3.25</v>
      </c>
      <c r="E61" s="3">
        <v>3.89</v>
      </c>
      <c r="F61" s="3">
        <v>8.27</v>
      </c>
      <c r="G61">
        <f>1-K61</f>
        <v>0.27170000000000005</v>
      </c>
      <c r="H61">
        <f>0.5+D61</f>
        <v>3.75</v>
      </c>
      <c r="I61">
        <v>0.75</v>
      </c>
      <c r="J61">
        <v>1.5</v>
      </c>
      <c r="K61" s="3">
        <v>0.72829999999999995</v>
      </c>
      <c r="L61">
        <v>3</v>
      </c>
      <c r="M61" s="4">
        <v>6.5</v>
      </c>
      <c r="N61">
        <f>M61+L61+(E61*P61+F61*(1-P61))*C61+((E61-1)*P61+F61*(1-P61))*D61+H61*G61</f>
        <v>28.732448700000006</v>
      </c>
      <c r="O61" s="1">
        <v>12.6</v>
      </c>
      <c r="P61" s="3">
        <v>0.99029999999999996</v>
      </c>
      <c r="Q61">
        <f>(O61+B64*(1-P61))*B65</f>
        <v>8.429590000000001</v>
      </c>
      <c r="R61">
        <f>O61*G61/(E61-1)+(1-K61)*G61/(E61-1)</f>
        <v>1.2101179550173011</v>
      </c>
      <c r="S61">
        <f>(R61)*B65</f>
        <v>0.78657667076124571</v>
      </c>
      <c r="T61">
        <f>M61+I61+(J61+D61)*(1-K61)+H61*G61</f>
        <v>9.55945</v>
      </c>
      <c r="U61">
        <f>B61*(N61+Q61*(1-B67))+(1-B61)*(T61+S61*(1-B67))</f>
        <v>37.162038700000011</v>
      </c>
      <c r="V61" s="4">
        <v>11</v>
      </c>
    </row>
    <row r="62" spans="1:22" x14ac:dyDescent="0.25">
      <c r="A62" t="s">
        <v>96</v>
      </c>
      <c r="B62">
        <v>1</v>
      </c>
      <c r="C62" s="4">
        <v>2.2000000000000002</v>
      </c>
      <c r="D62" s="4">
        <v>2</v>
      </c>
      <c r="E62" s="3">
        <v>4.08</v>
      </c>
      <c r="F62" s="3">
        <v>5.43</v>
      </c>
      <c r="G62">
        <f>1-K62</f>
        <v>0.23009999999999997</v>
      </c>
      <c r="H62">
        <f>0.5+D62</f>
        <v>2.5</v>
      </c>
      <c r="I62">
        <v>0.75</v>
      </c>
      <c r="J62">
        <v>1.5</v>
      </c>
      <c r="K62" s="3">
        <v>0.76990000000000003</v>
      </c>
      <c r="L62">
        <v>3</v>
      </c>
      <c r="M62" s="4">
        <v>6.5</v>
      </c>
      <c r="N62">
        <f>M62+L62+(E62*P62+F62*(1-P62))*C62+((E62-1)*P62+F62*(1-P62))*D62+H62*G62</f>
        <v>25.287183000000002</v>
      </c>
      <c r="O62" s="1">
        <v>19.100000000000001</v>
      </c>
      <c r="P62" s="3">
        <v>0.99009999999999998</v>
      </c>
      <c r="Q62">
        <f>(O62+B53*(1-P62))*B65</f>
        <v>12.659530000000002</v>
      </c>
      <c r="R62">
        <f>O62*G62/(E62-1)+(1-K62)*G62/(E62-1)</f>
        <v>1.4441090941558441</v>
      </c>
      <c r="S62">
        <f>(R62)*B65</f>
        <v>0.93867091120129864</v>
      </c>
      <c r="T62">
        <f>M62+I62+(J62+D62)*(1-K62)+H62*G62</f>
        <v>8.6306000000000012</v>
      </c>
      <c r="U62">
        <f>B62*(N62+Q62*(1-B67))+(1-B62)*(T62+S62*(1-B67))</f>
        <v>37.946713000000003</v>
      </c>
      <c r="V62" s="4">
        <v>11</v>
      </c>
    </row>
    <row r="63" spans="1:22" x14ac:dyDescent="0.25">
      <c r="A63" t="s">
        <v>97</v>
      </c>
      <c r="B63">
        <v>1</v>
      </c>
      <c r="C63" s="4">
        <v>1.7</v>
      </c>
      <c r="D63" s="4">
        <v>3.25</v>
      </c>
      <c r="E63" s="3">
        <v>4.99</v>
      </c>
      <c r="F63" s="3">
        <v>7.47</v>
      </c>
      <c r="G63">
        <f>1-K63</f>
        <v>0.23009999999999997</v>
      </c>
      <c r="H63">
        <f>0.5+D63</f>
        <v>3.75</v>
      </c>
      <c r="I63">
        <v>0.75</v>
      </c>
      <c r="J63">
        <v>1.5</v>
      </c>
      <c r="K63" s="3">
        <v>0.76990000000000003</v>
      </c>
      <c r="L63">
        <v>3</v>
      </c>
      <c r="M63" s="4">
        <v>6.5</v>
      </c>
      <c r="N63">
        <f>M63+L63+(E63*P63+F63*(1-P63))*C63+((E63-1)*P63+F63*(1-P63))*D63+H63*G63</f>
        <v>35.6933224</v>
      </c>
      <c r="O63" s="1">
        <v>22.5</v>
      </c>
      <c r="P63" s="3">
        <v>0.75009999999999999</v>
      </c>
      <c r="Q63">
        <f>(O63+B53*(1-P63))*B65</f>
        <v>20.797530000000002</v>
      </c>
      <c r="R63">
        <f>O63*G63/(E63-1)+(1-K63)*G63/(E63-1)</f>
        <v>1.3108260676691725</v>
      </c>
      <c r="S63">
        <f>(R63)*B65</f>
        <v>0.85203694398496221</v>
      </c>
      <c r="T63">
        <f>M63+I63+(J63+D63)*(1-K63)+H63*G63</f>
        <v>9.2058499999999981</v>
      </c>
      <c r="U63">
        <f>B63*(N63+Q63*(1-B67))+(1-B63)*(T63+S63*(1-B67))</f>
        <v>56.490852400000001</v>
      </c>
      <c r="V63" s="4">
        <v>13</v>
      </c>
    </row>
    <row r="64" spans="1:22" x14ac:dyDescent="0.25">
      <c r="A64" t="s">
        <v>39</v>
      </c>
      <c r="B64">
        <v>38</v>
      </c>
    </row>
    <row r="65" spans="1:22" x14ac:dyDescent="0.25">
      <c r="A65" t="s">
        <v>107</v>
      </c>
      <c r="B65" s="4">
        <f>(3+7+30/10)/20</f>
        <v>0.65</v>
      </c>
      <c r="D65" s="2" t="s">
        <v>183</v>
      </c>
    </row>
    <row r="66" spans="1:22" x14ac:dyDescent="0.25">
      <c r="A66" t="s">
        <v>15</v>
      </c>
      <c r="B66">
        <f xml:space="preserve"> ( V59*B59+V60*B60+V61*B61+V62*B62+V63*B63 ) / (U59+U60+U61+U62+U63) * 60</f>
        <v>15.964838469438668</v>
      </c>
    </row>
    <row r="67" spans="1:22" x14ac:dyDescent="0.25">
      <c r="A67" t="s">
        <v>35</v>
      </c>
      <c r="B67">
        <f>IF(SUM(Q59:Q63) &gt; 0, 0, 1)</f>
        <v>0</v>
      </c>
    </row>
    <row r="69" spans="1:22" x14ac:dyDescent="0.25">
      <c r="A69" t="s">
        <v>129</v>
      </c>
      <c r="C69" s="2" t="s">
        <v>114</v>
      </c>
    </row>
    <row r="70" spans="1:22" x14ac:dyDescent="0.25">
      <c r="A70" t="s">
        <v>88</v>
      </c>
      <c r="B70">
        <v>1</v>
      </c>
      <c r="C70" s="4">
        <v>2.2000000000000002</v>
      </c>
      <c r="D70" s="4">
        <v>2</v>
      </c>
      <c r="E70" s="3">
        <v>1.1399999999999999</v>
      </c>
      <c r="F70" s="3">
        <v>1.1399999999999999</v>
      </c>
      <c r="G70">
        <f>1-K70</f>
        <v>8.4600000000000009E-2</v>
      </c>
      <c r="H70">
        <f>0.5+D70</f>
        <v>2.5</v>
      </c>
      <c r="I70">
        <v>0.75</v>
      </c>
      <c r="J70">
        <v>1.5</v>
      </c>
      <c r="K70" s="3">
        <v>0.91539999999999999</v>
      </c>
      <c r="L70">
        <v>3</v>
      </c>
      <c r="M70" s="4">
        <v>4</v>
      </c>
      <c r="N70">
        <f>M70+L70+(E70*P70+F70*(1-P70))*C70+((E70-1)*P70+F70*(1-P70))*D70+H70*G70</f>
        <v>9.9994999999999976</v>
      </c>
      <c r="O70" s="1">
        <v>0.23</v>
      </c>
      <c r="P70" s="3">
        <v>1</v>
      </c>
      <c r="Q70">
        <f>(O70+B75*(1-P70))*B76</f>
        <v>0.13269230769230769</v>
      </c>
      <c r="R70">
        <f>O70*G70/(E70-1)+(1-K70)*G70/(E70-1)</f>
        <v>0.1901082857142859</v>
      </c>
      <c r="S70">
        <f>(R70)*B76</f>
        <v>0.10967785714285724</v>
      </c>
      <c r="T70">
        <f>M70+I70+(J70+D70)*(1-K70)+H70*G70</f>
        <v>5.2576000000000001</v>
      </c>
      <c r="U70">
        <f>B70*(N70+Q70*(1-B78))+(1-B70)*(T70+S70*(1-B78))</f>
        <v>10.132192307692305</v>
      </c>
      <c r="V70" s="4">
        <v>3</v>
      </c>
    </row>
    <row r="71" spans="1:22" x14ac:dyDescent="0.25">
      <c r="A71" t="s">
        <v>89</v>
      </c>
      <c r="B71">
        <v>1</v>
      </c>
      <c r="C71" s="4">
        <v>2.2000000000000002</v>
      </c>
      <c r="D71" s="4">
        <v>3</v>
      </c>
      <c r="E71" s="3">
        <v>1.79</v>
      </c>
      <c r="F71" s="3">
        <v>1.79</v>
      </c>
      <c r="G71">
        <f>1-K71</f>
        <v>0.126</v>
      </c>
      <c r="H71">
        <f>0.5+D71</f>
        <v>3.5</v>
      </c>
      <c r="I71">
        <v>0.75</v>
      </c>
      <c r="J71">
        <v>1.5</v>
      </c>
      <c r="K71" s="3">
        <v>0.874</v>
      </c>
      <c r="L71">
        <v>3</v>
      </c>
      <c r="M71" s="4">
        <v>4</v>
      </c>
      <c r="N71">
        <f>M71+L71+(E71*P71+F71*(1-P71))*C71+((E71-1)*P71+F71*(1-P71))*D71+H71*G71</f>
        <v>13.749000000000001</v>
      </c>
      <c r="O71" s="1">
        <v>3.4</v>
      </c>
      <c r="P71" s="3">
        <v>1</v>
      </c>
      <c r="Q71">
        <f>(O71+B75*(1-P71))*B76</f>
        <v>1.9615384615384612</v>
      </c>
      <c r="R71">
        <f>O71*G71/(E71-1)+(1-K71)*G71/(E71-1)</f>
        <v>0.56237468354430376</v>
      </c>
      <c r="S71">
        <f>(R71)*B76</f>
        <v>0.32444693281402137</v>
      </c>
      <c r="T71">
        <f>M71+I71+(J71+D71)*(1-K71)+H71*G71</f>
        <v>5.758</v>
      </c>
      <c r="U71">
        <f>B71*(N71+Q71*(1-B78))+(1-B71)*(T71+S71*(1-B78))</f>
        <v>15.710538461538462</v>
      </c>
      <c r="V71" s="4">
        <v>4</v>
      </c>
    </row>
    <row r="72" spans="1:22" x14ac:dyDescent="0.25">
      <c r="A72" t="s">
        <v>91</v>
      </c>
      <c r="B72">
        <v>1</v>
      </c>
      <c r="C72" s="4">
        <v>2.2000000000000002</v>
      </c>
      <c r="D72" s="4">
        <v>2</v>
      </c>
      <c r="E72" s="3">
        <v>2.68</v>
      </c>
      <c r="F72" s="3">
        <v>2.68</v>
      </c>
      <c r="G72">
        <f>1-K72</f>
        <v>0.1673</v>
      </c>
      <c r="H72">
        <f>0.5+D72</f>
        <v>2.5</v>
      </c>
      <c r="I72">
        <v>0.75</v>
      </c>
      <c r="J72">
        <v>1.5</v>
      </c>
      <c r="K72" s="3">
        <v>0.8327</v>
      </c>
      <c r="L72">
        <v>3</v>
      </c>
      <c r="M72" s="4">
        <v>4</v>
      </c>
      <c r="N72">
        <f>M72+L72+(E72*P72+F72*(1-P72))*C72+((E72-1)*P72+F72*(1-P72))*D72+H72*G72</f>
        <v>16.674250000000001</v>
      </c>
      <c r="O72" s="1">
        <v>2.8</v>
      </c>
      <c r="P72" s="3">
        <v>1</v>
      </c>
      <c r="Q72">
        <f>(O72+B75*(1-P72))*B76</f>
        <v>1.6153846153846152</v>
      </c>
      <c r="R72">
        <f>O72*G72/(E72-1)+(1-K72)*G72/(E72-1)</f>
        <v>0.29549362499999993</v>
      </c>
      <c r="S72">
        <f>(R72)*B76</f>
        <v>0.1704770913461538</v>
      </c>
      <c r="T72">
        <f>M72+I72+(J72+D72)*(1-K72)+H72*G72</f>
        <v>5.7538</v>
      </c>
      <c r="U72">
        <f>B72*(N72+Q72*(1-B78))+(1-B72)*(T72+S72*(1-B78))</f>
        <v>18.289634615384617</v>
      </c>
      <c r="V72" s="4">
        <v>6</v>
      </c>
    </row>
    <row r="73" spans="1:22" x14ac:dyDescent="0.25">
      <c r="A73" t="s">
        <v>103</v>
      </c>
      <c r="B73">
        <v>1</v>
      </c>
      <c r="C73" s="4">
        <v>2.2999999999999998</v>
      </c>
      <c r="D73" s="4">
        <v>3.1</v>
      </c>
      <c r="E73" s="3">
        <v>2.0099999999999998</v>
      </c>
      <c r="F73" s="3">
        <v>2.0099999999999998</v>
      </c>
      <c r="G73">
        <f>1-K73</f>
        <v>0.14710000000000001</v>
      </c>
      <c r="H73">
        <f>0.5+D73</f>
        <v>3.6</v>
      </c>
      <c r="I73">
        <v>0.75</v>
      </c>
      <c r="J73">
        <v>1.5</v>
      </c>
      <c r="K73" s="3">
        <v>0.85289999999999999</v>
      </c>
      <c r="L73">
        <v>3</v>
      </c>
      <c r="M73" s="4">
        <v>4</v>
      </c>
      <c r="N73">
        <f>M73+L73+(E73*P73+F73*(1-P73))*C73+((E73-1)*P73+F73*(1-P73))*D73+H73*G73</f>
        <v>15.283559999999998</v>
      </c>
      <c r="O73" s="1">
        <v>4.5999999999999996</v>
      </c>
      <c r="P73" s="3">
        <v>1</v>
      </c>
      <c r="Q73">
        <f>(O73+B64*(1-P73))*B76</f>
        <v>2.6538461538461533</v>
      </c>
      <c r="R73">
        <f>O73*G73/(E73-1)+(1-K73)*G73/(E73-1)</f>
        <v>0.6913845643564358</v>
      </c>
      <c r="S73">
        <f>(R73)*B76</f>
        <v>0.398875710205636</v>
      </c>
      <c r="T73">
        <f>M73+I73+(J73+D73)*(1-K73)+H73*G73</f>
        <v>5.9562200000000001</v>
      </c>
      <c r="U73">
        <f>B73*(N73+Q73*(1-B78))+(1-B73)*(T73+S73*(1-B78))</f>
        <v>17.937406153846151</v>
      </c>
      <c r="V73" s="4">
        <v>5</v>
      </c>
    </row>
    <row r="74" spans="1:22" x14ac:dyDescent="0.25">
      <c r="A74" t="s">
        <v>103</v>
      </c>
      <c r="B74">
        <v>1</v>
      </c>
      <c r="C74" s="4">
        <v>2.2999999999999998</v>
      </c>
      <c r="D74" s="4">
        <v>3.1</v>
      </c>
      <c r="E74" s="3">
        <v>2.0099999999999998</v>
      </c>
      <c r="F74" s="3">
        <v>2.0099999999999998</v>
      </c>
      <c r="G74">
        <f>1-K74</f>
        <v>0.14710000000000001</v>
      </c>
      <c r="H74">
        <f>0.5+D74</f>
        <v>3.6</v>
      </c>
      <c r="I74">
        <v>0.75</v>
      </c>
      <c r="J74">
        <v>1.5</v>
      </c>
      <c r="K74" s="3">
        <v>0.85289999999999999</v>
      </c>
      <c r="L74">
        <v>3</v>
      </c>
      <c r="M74" s="4">
        <v>4</v>
      </c>
      <c r="N74">
        <f>M74+L74+(E74*P74+F74*(1-P74))*C74+((E74-1)*P74+F74*(1-P74))*D74+H74*G74</f>
        <v>15.283559999999998</v>
      </c>
      <c r="O74" s="1">
        <v>4.5999999999999996</v>
      </c>
      <c r="P74" s="3">
        <v>1</v>
      </c>
      <c r="Q74">
        <f>(O74+B64*(1-P74))*B76</f>
        <v>2.6538461538461533</v>
      </c>
      <c r="R74">
        <f>O74*G74/(E74-1)+(1-K74)*G74/(E74-1)</f>
        <v>0.6913845643564358</v>
      </c>
      <c r="S74">
        <f>(R74)*B76</f>
        <v>0.398875710205636</v>
      </c>
      <c r="T74">
        <f>M74+I74+(J74+D74)*(1-K74)+H74*G74</f>
        <v>5.9562200000000001</v>
      </c>
      <c r="U74">
        <f>B74*(N74+Q74*(1-B78))+(1-B74)*(T74+S74*(1-B78))</f>
        <v>17.937406153846151</v>
      </c>
      <c r="V74" s="4">
        <v>5</v>
      </c>
    </row>
    <row r="75" spans="1:22" x14ac:dyDescent="0.25">
      <c r="A75" t="s">
        <v>39</v>
      </c>
      <c r="B75">
        <v>38</v>
      </c>
    </row>
    <row r="76" spans="1:22" x14ac:dyDescent="0.25">
      <c r="A76" t="s">
        <v>107</v>
      </c>
      <c r="B76" s="4">
        <f>(4+21/6)/13</f>
        <v>0.57692307692307687</v>
      </c>
      <c r="D76" s="2" t="s">
        <v>131</v>
      </c>
    </row>
    <row r="77" spans="1:22" x14ac:dyDescent="0.25">
      <c r="A77" t="s">
        <v>15</v>
      </c>
      <c r="B77">
        <f xml:space="preserve"> ( V70*B70+V71*B71+V72*B72+V73*B73+V74*B74 ) / (U70+U71+U72+U73+U74) * 60</f>
        <v>17.248452448944221</v>
      </c>
    </row>
    <row r="78" spans="1:22" x14ac:dyDescent="0.25">
      <c r="A78" t="s">
        <v>35</v>
      </c>
      <c r="B78">
        <f>IF(SUM(Q70:Q74) &gt; 0, 0, 1)</f>
        <v>0</v>
      </c>
    </row>
    <row r="80" spans="1:22" x14ac:dyDescent="0.25">
      <c r="A80" t="s">
        <v>130</v>
      </c>
      <c r="C80" s="2" t="s">
        <v>114</v>
      </c>
    </row>
    <row r="81" spans="1:22" x14ac:dyDescent="0.25">
      <c r="A81" t="s">
        <v>88</v>
      </c>
      <c r="B81">
        <v>1</v>
      </c>
      <c r="C81" s="4">
        <v>2.2000000000000002</v>
      </c>
      <c r="D81" s="4">
        <v>2</v>
      </c>
      <c r="E81" s="3">
        <v>1.1399999999999999</v>
      </c>
      <c r="F81" s="3">
        <v>1.1399999999999999</v>
      </c>
      <c r="G81">
        <f>1-K81</f>
        <v>8.4600000000000009E-2</v>
      </c>
      <c r="H81">
        <f>0.5+D81</f>
        <v>2.5</v>
      </c>
      <c r="I81">
        <v>0.75</v>
      </c>
      <c r="J81">
        <v>1.5</v>
      </c>
      <c r="K81" s="3">
        <v>0.91539999999999999</v>
      </c>
      <c r="L81">
        <v>3</v>
      </c>
      <c r="M81" s="4">
        <v>4</v>
      </c>
      <c r="N81">
        <f>M81+L81+(E81*P81+F81*(1-P81))*C81+((E81-1)*P81+F81*(1-P81))*D81+H81*G81</f>
        <v>9.9994999999999976</v>
      </c>
      <c r="O81" s="1">
        <v>0.23</v>
      </c>
      <c r="P81" s="3">
        <v>1</v>
      </c>
      <c r="Q81">
        <f>(O81+B86*(1-P81))*B87</f>
        <v>0.13269230769230769</v>
      </c>
      <c r="R81">
        <f>O81*G81/(E81-1)+(1-K81)*G81/(E81-1)</f>
        <v>0.1901082857142859</v>
      </c>
      <c r="S81">
        <f>(R81)*B87</f>
        <v>0.10967785714285724</v>
      </c>
      <c r="T81">
        <f>M81+I81+(J81+D81)*(1-K81)+H81*G81</f>
        <v>5.2576000000000001</v>
      </c>
      <c r="U81">
        <f>B81*(N81+Q81*(1-B89))+(1-B81)*(T81+S81*(1-B89))</f>
        <v>10.132192307692305</v>
      </c>
      <c r="V81" s="4">
        <v>3</v>
      </c>
    </row>
    <row r="82" spans="1:22" x14ac:dyDescent="0.25">
      <c r="A82" t="s">
        <v>89</v>
      </c>
      <c r="B82">
        <v>1</v>
      </c>
      <c r="C82" s="4">
        <v>2.2000000000000002</v>
      </c>
      <c r="D82" s="4">
        <v>3</v>
      </c>
      <c r="E82" s="3">
        <v>1.79</v>
      </c>
      <c r="F82" s="3">
        <v>1.79</v>
      </c>
      <c r="G82">
        <f>1-K82</f>
        <v>0.126</v>
      </c>
      <c r="H82">
        <f>0.5+D82</f>
        <v>3.5</v>
      </c>
      <c r="I82">
        <v>0.75</v>
      </c>
      <c r="J82">
        <v>1.5</v>
      </c>
      <c r="K82" s="3">
        <v>0.874</v>
      </c>
      <c r="L82">
        <v>3</v>
      </c>
      <c r="M82" s="4">
        <v>4</v>
      </c>
      <c r="N82">
        <f>M82+L82+(E82*P82+F82*(1-P82))*C82+((E82-1)*P82+F82*(1-P82))*D82+H82*G82</f>
        <v>13.749000000000001</v>
      </c>
      <c r="O82" s="1">
        <v>3.4</v>
      </c>
      <c r="P82" s="3">
        <v>1</v>
      </c>
      <c r="Q82">
        <f>(O82+B86*(1-P82))*B87</f>
        <v>1.9615384615384612</v>
      </c>
      <c r="R82">
        <f>O82*G82/(E82-1)+(1-K82)*G82/(E82-1)</f>
        <v>0.56237468354430376</v>
      </c>
      <c r="S82">
        <f>(R82)*B87</f>
        <v>0.32444693281402137</v>
      </c>
      <c r="T82">
        <f>M82+I82+(J82+D82)*(1-K82)+H82*G82</f>
        <v>5.758</v>
      </c>
      <c r="U82">
        <f>B82*(N82+Q82*(1-B89))+(1-B82)*(T82+S82*(1-B89))</f>
        <v>15.710538461538462</v>
      </c>
      <c r="V82" s="4">
        <v>4</v>
      </c>
    </row>
    <row r="83" spans="1:22" x14ac:dyDescent="0.25">
      <c r="A83" t="s">
        <v>91</v>
      </c>
      <c r="B83">
        <v>1</v>
      </c>
      <c r="C83" s="4">
        <v>2.2000000000000002</v>
      </c>
      <c r="D83" s="4">
        <v>2</v>
      </c>
      <c r="E83" s="3">
        <v>2.68</v>
      </c>
      <c r="F83" s="3">
        <v>2.68</v>
      </c>
      <c r="G83">
        <f>1-K83</f>
        <v>0.1673</v>
      </c>
      <c r="H83">
        <f>0.5+D83</f>
        <v>2.5</v>
      </c>
      <c r="I83">
        <v>0.75</v>
      </c>
      <c r="J83">
        <v>1.5</v>
      </c>
      <c r="K83" s="3">
        <v>0.8327</v>
      </c>
      <c r="L83">
        <v>3</v>
      </c>
      <c r="M83" s="4">
        <v>4</v>
      </c>
      <c r="N83">
        <f>M83+L83+(E83*P83+F83*(1-P83))*C83+((E83-1)*P83+F83*(1-P83))*D83+H83*G83</f>
        <v>16.674250000000001</v>
      </c>
      <c r="O83" s="1">
        <v>2.8</v>
      </c>
      <c r="P83" s="3">
        <v>1</v>
      </c>
      <c r="Q83">
        <f>(O83+B86*(1-P83))*B87</f>
        <v>1.6153846153846152</v>
      </c>
      <c r="R83">
        <f>O83*G83/(E83-1)+(1-K83)*G83/(E83-1)</f>
        <v>0.29549362499999993</v>
      </c>
      <c r="S83">
        <f>(R83)*B87</f>
        <v>0.1704770913461538</v>
      </c>
      <c r="T83">
        <f>M83+I83+(J83+D83)*(1-K83)+H83*G83</f>
        <v>5.7538</v>
      </c>
      <c r="U83">
        <f>B83*(N83+Q83*(1-B89))+(1-B83)*(T83+S83*(1-B89))</f>
        <v>18.289634615384617</v>
      </c>
      <c r="V83" s="4">
        <v>6</v>
      </c>
    </row>
    <row r="84" spans="1:22" x14ac:dyDescent="0.25">
      <c r="A84" t="s">
        <v>96</v>
      </c>
      <c r="B84">
        <v>1</v>
      </c>
      <c r="C84" s="4">
        <v>2.2000000000000002</v>
      </c>
      <c r="D84" s="4">
        <v>2</v>
      </c>
      <c r="E84" s="3">
        <v>4.08</v>
      </c>
      <c r="F84" s="3">
        <v>5.43</v>
      </c>
      <c r="G84">
        <f>1-K84</f>
        <v>0.23009999999999997</v>
      </c>
      <c r="H84">
        <f>0.5+D84</f>
        <v>2.5</v>
      </c>
      <c r="I84">
        <v>0.75</v>
      </c>
      <c r="J84">
        <v>1.5</v>
      </c>
      <c r="K84" s="3">
        <v>0.76990000000000003</v>
      </c>
      <c r="L84">
        <v>3</v>
      </c>
      <c r="M84" s="4">
        <v>4</v>
      </c>
      <c r="N84">
        <f>M84+L84+(E84*P84+F84*(1-P84))*C84+((E84-1)*P84+F84*(1-P84))*D84+H84*G84</f>
        <v>22.787183000000002</v>
      </c>
      <c r="O84" s="1">
        <v>19.100000000000001</v>
      </c>
      <c r="P84" s="3">
        <v>0.99009999999999998</v>
      </c>
      <c r="Q84">
        <f>(O84+B75*(1-P84))*B87</f>
        <v>11.236269230769231</v>
      </c>
      <c r="R84">
        <f>O84*G84/(E84-1)+(1-K84)*G84/(E84-1)</f>
        <v>1.4441090941558441</v>
      </c>
      <c r="S84">
        <f>(R84)*B87</f>
        <v>0.83313986201298695</v>
      </c>
      <c r="T84">
        <f>M84+I84+(J84+D84)*(1-K84)+H84*G84</f>
        <v>6.1305999999999994</v>
      </c>
      <c r="U84">
        <f>B84*(N84+Q84*(1-B89))+(1-B84)*(T84+S84*(1-B89))</f>
        <v>34.023452230769237</v>
      </c>
      <c r="V84" s="4">
        <v>11</v>
      </c>
    </row>
    <row r="85" spans="1:22" x14ac:dyDescent="0.25">
      <c r="A85" t="s">
        <v>103</v>
      </c>
      <c r="B85">
        <v>1</v>
      </c>
      <c r="C85" s="4">
        <v>2.2999999999999998</v>
      </c>
      <c r="D85" s="4">
        <v>3.1</v>
      </c>
      <c r="E85" s="3">
        <v>2.0099999999999998</v>
      </c>
      <c r="F85" s="3">
        <v>2.0099999999999998</v>
      </c>
      <c r="G85">
        <f>1-K85</f>
        <v>0.14710000000000001</v>
      </c>
      <c r="H85">
        <f>0.5+D85</f>
        <v>3.6</v>
      </c>
      <c r="I85">
        <v>0.75</v>
      </c>
      <c r="J85">
        <v>1.5</v>
      </c>
      <c r="K85" s="3">
        <v>0.85289999999999999</v>
      </c>
      <c r="L85">
        <v>3</v>
      </c>
      <c r="M85" s="4">
        <v>4</v>
      </c>
      <c r="N85">
        <f>M85+L85+(E85*P85+F85*(1-P85))*C85+((E85-1)*P85+F85*(1-P85))*D85+H85*G85</f>
        <v>15.283559999999998</v>
      </c>
      <c r="O85" s="1">
        <v>4.5999999999999996</v>
      </c>
      <c r="P85" s="3">
        <v>1</v>
      </c>
      <c r="Q85">
        <f>(O85+B75*(1-P85))*B87</f>
        <v>2.6538461538461533</v>
      </c>
      <c r="R85">
        <f>O85*G85/(E85-1)+(1-K85)*G85/(E85-1)</f>
        <v>0.6913845643564358</v>
      </c>
      <c r="S85">
        <f>(R85)*B87</f>
        <v>0.398875710205636</v>
      </c>
      <c r="T85">
        <f>M85+I85+(J85+D85)*(1-K85)+H85*G85</f>
        <v>5.9562200000000001</v>
      </c>
      <c r="U85">
        <f>B85*(N85+Q85*(1-B89))+(1-B85)*(T85+S85*(1-B89))</f>
        <v>17.937406153846151</v>
      </c>
      <c r="V85" s="4">
        <v>5</v>
      </c>
    </row>
    <row r="86" spans="1:22" x14ac:dyDescent="0.25">
      <c r="A86" t="s">
        <v>39</v>
      </c>
      <c r="B86">
        <v>38</v>
      </c>
    </row>
    <row r="87" spans="1:22" x14ac:dyDescent="0.25">
      <c r="A87" t="s">
        <v>107</v>
      </c>
      <c r="B87" s="4">
        <f>(4+21/6)/13</f>
        <v>0.57692307692307687</v>
      </c>
      <c r="D87" s="2" t="s">
        <v>131</v>
      </c>
    </row>
    <row r="88" spans="1:22" x14ac:dyDescent="0.25">
      <c r="A88" t="s">
        <v>15</v>
      </c>
      <c r="B88">
        <f xml:space="preserve"> ( V81*B81+V82*B82+V83*B83+V84*B84+V85*B85 ) / (U81+U82+U83+U84+U85) * 60</f>
        <v>18.107416233413442</v>
      </c>
    </row>
    <row r="89" spans="1:22" x14ac:dyDescent="0.25">
      <c r="A89" t="s">
        <v>35</v>
      </c>
      <c r="B89">
        <f>IF(SUM(Q81:Q85) &gt; 0, 0, 1)</f>
        <v>0</v>
      </c>
    </row>
    <row r="91" spans="1:22" x14ac:dyDescent="0.25">
      <c r="A91" t="s">
        <v>203</v>
      </c>
      <c r="C91" s="2" t="s">
        <v>114</v>
      </c>
    </row>
    <row r="92" spans="1:22" x14ac:dyDescent="0.25">
      <c r="A92" t="s">
        <v>88</v>
      </c>
      <c r="B92">
        <v>1</v>
      </c>
      <c r="C92" s="4">
        <v>2.2000000000000002</v>
      </c>
      <c r="D92" s="4">
        <v>2</v>
      </c>
      <c r="E92" s="3">
        <v>1.51</v>
      </c>
      <c r="F92" s="3">
        <v>1.51</v>
      </c>
      <c r="G92">
        <f>1-K92</f>
        <v>0.126</v>
      </c>
      <c r="H92">
        <f>0.5+D92</f>
        <v>2.5</v>
      </c>
      <c r="I92">
        <v>0.75</v>
      </c>
      <c r="J92">
        <v>1.5</v>
      </c>
      <c r="K92" s="3">
        <v>0.874</v>
      </c>
      <c r="L92">
        <v>3</v>
      </c>
      <c r="M92" s="4">
        <v>6.5</v>
      </c>
      <c r="N92">
        <f>M92+L92+(E92*P92+F92*(1-P92))*C92+((E92-1)*P92+F92*(1-P92))*D92+H92*G92</f>
        <v>14.157</v>
      </c>
      <c r="O92" s="1">
        <v>0.6</v>
      </c>
      <c r="P92" s="3">
        <v>1</v>
      </c>
      <c r="Q92">
        <f>(O92+B97*(1-P92))*B98</f>
        <v>0.39</v>
      </c>
      <c r="R92">
        <f>O92*G92/(E92-1)+(1-K92)*G92/(E92-1)</f>
        <v>0.17936470588235293</v>
      </c>
      <c r="S92">
        <f>(R92)*B98</f>
        <v>0.1165870588235294</v>
      </c>
      <c r="T92">
        <f>M92+I92+(J92+D92)*(1-K92)+H92*G92</f>
        <v>8.0060000000000002</v>
      </c>
      <c r="U92">
        <f>B92*(N92+Q92*(1-B100))+(1-B92)*(T92+S92*(1-B100))</f>
        <v>14.547000000000001</v>
      </c>
      <c r="V92" s="4">
        <v>3</v>
      </c>
    </row>
    <row r="93" spans="1:22" x14ac:dyDescent="0.25">
      <c r="A93" t="s">
        <v>89</v>
      </c>
      <c r="B93">
        <v>1</v>
      </c>
      <c r="C93" s="4">
        <v>2.2000000000000002</v>
      </c>
      <c r="D93" s="4">
        <v>3</v>
      </c>
      <c r="E93" s="3">
        <v>2.33</v>
      </c>
      <c r="F93" s="3">
        <v>2</v>
      </c>
      <c r="G93">
        <f>1-K93</f>
        <v>0.1885</v>
      </c>
      <c r="H93">
        <f>0.5+D93</f>
        <v>3.5</v>
      </c>
      <c r="I93">
        <v>0.75</v>
      </c>
      <c r="J93">
        <v>1.5</v>
      </c>
      <c r="K93" s="3">
        <v>0.8115</v>
      </c>
      <c r="L93">
        <v>3</v>
      </c>
      <c r="M93" s="4">
        <v>6.5</v>
      </c>
      <c r="N93">
        <f>M93+L93+(E93*P93+F93*(1-P93))*C93+((E93-1)*P93+F93*(1-P93))*D93+H93*G93</f>
        <v>19.2758784</v>
      </c>
      <c r="O93" s="1">
        <v>5.7</v>
      </c>
      <c r="P93" s="3">
        <v>0.99990000000000001</v>
      </c>
      <c r="Q93">
        <f>(O93+B97*(1-P93))*B98</f>
        <v>3.7072750000000001</v>
      </c>
      <c r="R93">
        <f>O93*G93/(E93-1)+(1-K93)*G93/(E93-1)</f>
        <v>0.83457312030075192</v>
      </c>
      <c r="S93">
        <f>(R93)*B98</f>
        <v>0.54247252819548875</v>
      </c>
      <c r="T93">
        <f>M93+I93+(J93+D93)*(1-K93)+H93*G93</f>
        <v>8.7580000000000009</v>
      </c>
      <c r="U93">
        <f>B93*(N93+Q93*(1-B100))+(1-B93)*(T93+S93*(1-B100))</f>
        <v>22.983153399999999</v>
      </c>
      <c r="V93" s="4">
        <v>4</v>
      </c>
    </row>
    <row r="94" spans="1:22" x14ac:dyDescent="0.25">
      <c r="A94" t="s">
        <v>91</v>
      </c>
      <c r="B94">
        <v>1</v>
      </c>
      <c r="C94" s="4">
        <v>2.2000000000000002</v>
      </c>
      <c r="D94" s="4">
        <v>2</v>
      </c>
      <c r="E94" s="3">
        <v>3.93</v>
      </c>
      <c r="F94" s="3">
        <v>3.93</v>
      </c>
      <c r="G94">
        <f>1-K94</f>
        <v>0.25</v>
      </c>
      <c r="H94">
        <f>0.5+D94</f>
        <v>2.5</v>
      </c>
      <c r="I94">
        <v>0.75</v>
      </c>
      <c r="J94">
        <v>1.5</v>
      </c>
      <c r="K94" s="3">
        <v>0.75</v>
      </c>
      <c r="L94">
        <v>3</v>
      </c>
      <c r="M94" s="4">
        <v>6.5</v>
      </c>
      <c r="N94">
        <f>M94+L94+(E94*P94+F94*(1-P94))*C94+((E94-1)*P94+F94*(1-P94))*D94+H94*G94</f>
        <v>24.631</v>
      </c>
      <c r="O94" s="1">
        <v>4.8</v>
      </c>
      <c r="P94" s="3">
        <v>1</v>
      </c>
      <c r="Q94">
        <f>(O94+B97*(1-P94))*B98</f>
        <v>3.12</v>
      </c>
      <c r="R94">
        <f>O94*G94/(E94-1)+(1-K94)*G94/(E94-1)</f>
        <v>0.43088737201365185</v>
      </c>
      <c r="S94">
        <f>(R94)*B98</f>
        <v>0.28007679180887374</v>
      </c>
      <c r="T94">
        <f>M94+I94+(J94+D94)*(1-K94)+H94*G94</f>
        <v>8.75</v>
      </c>
      <c r="U94">
        <f>B94*(N94+Q94*(1-B100))+(1-B94)*(T94+S94*(1-B100))</f>
        <v>27.751000000000001</v>
      </c>
      <c r="V94" s="4">
        <v>6</v>
      </c>
    </row>
    <row r="95" spans="1:22" x14ac:dyDescent="0.25">
      <c r="A95" t="s">
        <v>90</v>
      </c>
      <c r="B95">
        <v>1</v>
      </c>
      <c r="C95" s="4">
        <v>2.2000000000000002</v>
      </c>
      <c r="D95" s="4">
        <v>2</v>
      </c>
      <c r="E95" s="3">
        <v>4.67</v>
      </c>
      <c r="F95" s="3">
        <v>4.67</v>
      </c>
      <c r="G95">
        <f>1-K95</f>
        <v>0.28110000000000002</v>
      </c>
      <c r="H95">
        <f>0.5+D95</f>
        <v>2.5</v>
      </c>
      <c r="I95">
        <v>0.75</v>
      </c>
      <c r="J95">
        <v>1.5</v>
      </c>
      <c r="K95" s="3">
        <v>0.71889999999999998</v>
      </c>
      <c r="L95">
        <v>3</v>
      </c>
      <c r="M95" s="4">
        <v>6.5</v>
      </c>
      <c r="N95">
        <f>M95+L95+(E95*P95+F95*(1-P95))*C95+((E95-1)*P95+F95*(1-P95))*D95+H95*G95</f>
        <v>27.816749999999999</v>
      </c>
      <c r="O95" s="1">
        <v>7.9</v>
      </c>
      <c r="P95" s="3">
        <v>1</v>
      </c>
      <c r="Q95">
        <f>(O95+'Lv 16-17'!B141*(1-P95))*B98</f>
        <v>5.1350000000000007</v>
      </c>
      <c r="R95">
        <f>O95*G95/(E95-1)+(1-K95)*G95/(E95-1)</f>
        <v>0.62662321798365139</v>
      </c>
      <c r="S95">
        <f>(R95)*B98</f>
        <v>0.4073050916893734</v>
      </c>
      <c r="T95">
        <f>M95+I95+(J95+D95)*(1-K95)+H95*G95</f>
        <v>8.9366000000000003</v>
      </c>
      <c r="U95">
        <f>B95*(N95+Q95*(1-B100))+(1-B95)*(T95+S95*(1-B100))</f>
        <v>32.951749999999997</v>
      </c>
      <c r="V95" s="4">
        <v>7</v>
      </c>
    </row>
    <row r="96" spans="1:22" x14ac:dyDescent="0.25">
      <c r="A96" t="s">
        <v>90</v>
      </c>
      <c r="B96">
        <v>1</v>
      </c>
      <c r="C96" s="4">
        <v>2.2000000000000002</v>
      </c>
      <c r="D96" s="4">
        <v>2</v>
      </c>
      <c r="E96" s="3">
        <v>4.67</v>
      </c>
      <c r="F96" s="3">
        <v>4.67</v>
      </c>
      <c r="G96">
        <f>1-K96</f>
        <v>0.28110000000000002</v>
      </c>
      <c r="H96">
        <f>0.5+D96</f>
        <v>2.5</v>
      </c>
      <c r="I96">
        <v>0.75</v>
      </c>
      <c r="J96">
        <v>1.5</v>
      </c>
      <c r="K96" s="3">
        <v>0.71889999999999998</v>
      </c>
      <c r="L96">
        <v>3</v>
      </c>
      <c r="M96" s="4">
        <v>6.5</v>
      </c>
      <c r="N96">
        <f>M96+L96+(E96*P96+F96*(1-P96))*C96+((E96-1)*P96+F96*(1-P96))*D96+H96*G96</f>
        <v>27.816749999999999</v>
      </c>
      <c r="O96" s="1">
        <v>7.9</v>
      </c>
      <c r="P96" s="3">
        <v>1</v>
      </c>
      <c r="Q96">
        <f>(O96+'Lv 16-17'!B141*(1-P96))*B98</f>
        <v>5.1350000000000007</v>
      </c>
      <c r="R96">
        <f>O96*G96/(E96-1)+(1-K96)*G96/(E96-1)</f>
        <v>0.62662321798365139</v>
      </c>
      <c r="S96">
        <f>(R96)*B98</f>
        <v>0.4073050916893734</v>
      </c>
      <c r="T96">
        <f>M96+I96+(J96+D96)*(1-K96)+H96*G96</f>
        <v>8.9366000000000003</v>
      </c>
      <c r="U96">
        <f>B96*(N96+Q96*(1-B100))+(1-B96)*(T96+S96*(1-B100))</f>
        <v>32.951749999999997</v>
      </c>
      <c r="V96" s="4">
        <v>7</v>
      </c>
    </row>
    <row r="97" spans="1:22" x14ac:dyDescent="0.25">
      <c r="A97" t="s">
        <v>39</v>
      </c>
      <c r="B97">
        <v>35</v>
      </c>
    </row>
    <row r="98" spans="1:22" x14ac:dyDescent="0.25">
      <c r="A98" t="s">
        <v>107</v>
      </c>
      <c r="B98" s="4">
        <f>(3+7+30/10)/20</f>
        <v>0.65</v>
      </c>
      <c r="D98" s="2" t="s">
        <v>183</v>
      </c>
    </row>
    <row r="99" spans="1:22" x14ac:dyDescent="0.25">
      <c r="A99" t="s">
        <v>15</v>
      </c>
      <c r="B99">
        <f xml:space="preserve"> ( V92*B92+V93*B93+V94*B94+V95*B95+V96*B96 ) / (U92+U93+U94+U95+U96) * 60</f>
        <v>12.349005451578225</v>
      </c>
    </row>
    <row r="100" spans="1:22" x14ac:dyDescent="0.25">
      <c r="A100" t="s">
        <v>35</v>
      </c>
      <c r="B100">
        <f>IF(SUM(Q92:Q96) &gt; 0, 0, 1)</f>
        <v>0</v>
      </c>
    </row>
    <row r="102" spans="1:22" x14ac:dyDescent="0.25">
      <c r="A102" t="s">
        <v>204</v>
      </c>
      <c r="C102" s="2" t="s">
        <v>114</v>
      </c>
    </row>
    <row r="103" spans="1:22" x14ac:dyDescent="0.25">
      <c r="A103" t="s">
        <v>88</v>
      </c>
      <c r="B103">
        <v>1</v>
      </c>
      <c r="C103" s="4">
        <v>2.2000000000000002</v>
      </c>
      <c r="D103" s="4">
        <v>2</v>
      </c>
      <c r="E103" s="3">
        <v>1.51</v>
      </c>
      <c r="F103" s="3">
        <v>1.51</v>
      </c>
      <c r="G103">
        <f>1-K103</f>
        <v>0.126</v>
      </c>
      <c r="H103">
        <f>0.5+D103</f>
        <v>2.5</v>
      </c>
      <c r="I103">
        <v>0.75</v>
      </c>
      <c r="J103">
        <v>1.5</v>
      </c>
      <c r="K103" s="3">
        <v>0.874</v>
      </c>
      <c r="L103">
        <v>3</v>
      </c>
      <c r="M103" s="4">
        <v>4.5</v>
      </c>
      <c r="N103">
        <f>M103+L103+(E103*P103+F103*(1-P103))*C103+((E103-1)*P103+F103*(1-P103))*D103+H103*G103</f>
        <v>12.157</v>
      </c>
      <c r="O103" s="1">
        <v>0.6</v>
      </c>
      <c r="P103" s="3">
        <v>1</v>
      </c>
      <c r="Q103">
        <f>(O103+B108*(1-P103))*B109</f>
        <v>0.39</v>
      </c>
      <c r="R103">
        <f>O103*G103/(E103-1)+(1-K103)*G103/(E103-1)</f>
        <v>0.17936470588235293</v>
      </c>
      <c r="S103">
        <f>(R103)*B109</f>
        <v>0.1165870588235294</v>
      </c>
      <c r="T103">
        <f>M103+I103+(J103+D103)*(1-K103)+H103*G103</f>
        <v>6.0060000000000002</v>
      </c>
      <c r="U103">
        <f>B103*(N103+Q103*(1-B111))+(1-B103)*(T103+S103*(1-B111))</f>
        <v>12.547000000000001</v>
      </c>
      <c r="V103" s="4">
        <v>3</v>
      </c>
    </row>
    <row r="104" spans="1:22" x14ac:dyDescent="0.25">
      <c r="A104" t="s">
        <v>89</v>
      </c>
      <c r="B104">
        <v>1</v>
      </c>
      <c r="C104" s="4">
        <v>2.2000000000000002</v>
      </c>
      <c r="D104" s="4">
        <v>3</v>
      </c>
      <c r="E104" s="3">
        <v>2.33</v>
      </c>
      <c r="F104" s="3">
        <v>2</v>
      </c>
      <c r="G104">
        <f>1-K104</f>
        <v>0.1885</v>
      </c>
      <c r="H104">
        <f>0.5+D104</f>
        <v>3.5</v>
      </c>
      <c r="I104">
        <v>0.75</v>
      </c>
      <c r="J104">
        <v>1.5</v>
      </c>
      <c r="K104" s="3">
        <v>0.8115</v>
      </c>
      <c r="L104">
        <v>3</v>
      </c>
      <c r="M104" s="4">
        <v>4.5</v>
      </c>
      <c r="N104">
        <f>M104+L104+(E104*P104+F104*(1-P104))*C104+((E104-1)*P104+F104*(1-P104))*D104+H104*G104</f>
        <v>17.2758784</v>
      </c>
      <c r="O104" s="1">
        <v>5.7</v>
      </c>
      <c r="P104" s="3">
        <v>0.99990000000000001</v>
      </c>
      <c r="Q104">
        <f>(O104+B108*(1-P104))*B109</f>
        <v>3.7072750000000001</v>
      </c>
      <c r="R104">
        <f>O104*G104/(E104-1)+(1-K104)*G104/(E104-1)</f>
        <v>0.83457312030075192</v>
      </c>
      <c r="S104">
        <f>(R104)*B109</f>
        <v>0.54247252819548875</v>
      </c>
      <c r="T104">
        <f>M104+I104+(J104+D104)*(1-K104)+H104*G104</f>
        <v>6.758</v>
      </c>
      <c r="U104">
        <f>B104*(N104+Q104*(1-B111))+(1-B104)*(T104+S104*(1-B111))</f>
        <v>20.983153399999999</v>
      </c>
      <c r="V104" s="4">
        <v>4</v>
      </c>
    </row>
    <row r="105" spans="1:22" x14ac:dyDescent="0.25">
      <c r="A105" t="s">
        <v>91</v>
      </c>
      <c r="B105">
        <v>1</v>
      </c>
      <c r="C105" s="4">
        <v>2.2000000000000002</v>
      </c>
      <c r="D105" s="4">
        <v>2</v>
      </c>
      <c r="E105" s="3">
        <v>3.93</v>
      </c>
      <c r="F105" s="3">
        <v>3.93</v>
      </c>
      <c r="G105">
        <f>1-K105</f>
        <v>0.25</v>
      </c>
      <c r="H105">
        <f>0.5+D105</f>
        <v>2.5</v>
      </c>
      <c r="I105">
        <v>0.75</v>
      </c>
      <c r="J105">
        <v>1.5</v>
      </c>
      <c r="K105" s="3">
        <v>0.75</v>
      </c>
      <c r="L105">
        <v>3</v>
      </c>
      <c r="M105" s="4">
        <v>4.5</v>
      </c>
      <c r="N105">
        <f>M105+L105+(E105*P105+F105*(1-P105))*C105+((E105-1)*P105+F105*(1-P105))*D105+H105*G105</f>
        <v>22.631</v>
      </c>
      <c r="O105" s="1">
        <v>4.8</v>
      </c>
      <c r="P105" s="3">
        <v>1</v>
      </c>
      <c r="Q105">
        <f>(O105+B108*(1-P105))*B109</f>
        <v>3.12</v>
      </c>
      <c r="R105">
        <f>O105*G105/(E105-1)+(1-K105)*G105/(E105-1)</f>
        <v>0.43088737201365185</v>
      </c>
      <c r="S105">
        <f>(R105)*B109</f>
        <v>0.28007679180887374</v>
      </c>
      <c r="T105">
        <f>M105+I105+(J105+D105)*(1-K105)+H105*G105</f>
        <v>6.75</v>
      </c>
      <c r="U105">
        <f>B105*(N105+Q105*(1-B111))+(1-B105)*(T105+S105*(1-B111))</f>
        <v>25.751000000000001</v>
      </c>
      <c r="V105" s="4">
        <v>6</v>
      </c>
    </row>
    <row r="106" spans="1:22" x14ac:dyDescent="0.25">
      <c r="A106" t="s">
        <v>103</v>
      </c>
      <c r="B106">
        <v>1</v>
      </c>
      <c r="C106" s="4">
        <v>2.2999999999999998</v>
      </c>
      <c r="D106" s="4">
        <v>3.1</v>
      </c>
      <c r="E106" s="3">
        <v>3.09</v>
      </c>
      <c r="F106" s="3">
        <v>3.09</v>
      </c>
      <c r="G106">
        <f>1-K106</f>
        <v>0.21970000000000001</v>
      </c>
      <c r="H106">
        <f>0.5+D106</f>
        <v>3.6</v>
      </c>
      <c r="I106">
        <v>0.75</v>
      </c>
      <c r="J106">
        <v>1.5</v>
      </c>
      <c r="K106" s="3">
        <v>0.78029999999999999</v>
      </c>
      <c r="L106">
        <v>3</v>
      </c>
      <c r="M106" s="4">
        <v>4.5</v>
      </c>
      <c r="N106">
        <f>M106+L106+(E106*P106+F106*(1-P106))*C106+((E106-1)*P106+F106*(1-P106))*D106+H106*G106</f>
        <v>21.88157</v>
      </c>
      <c r="O106" s="1">
        <v>9.1999999999999993</v>
      </c>
      <c r="P106" s="3">
        <v>0.99850000000000005</v>
      </c>
      <c r="Q106">
        <f>(O106+B97*(1-P106))*B109</f>
        <v>6.0141249999999991</v>
      </c>
      <c r="R106">
        <f>O106*G106/(E106-1)+(1-K106)*G106/(E106-1)</f>
        <v>0.99019525837320566</v>
      </c>
      <c r="S106">
        <f>(R106)*B109</f>
        <v>0.64362691794258364</v>
      </c>
      <c r="T106">
        <f>M106+I106+(J106+D106)*(1-K106)+H106*G106</f>
        <v>7.0515399999999993</v>
      </c>
      <c r="U106">
        <f>B106*(N106+Q106*(1-B111))+(1-B106)*(T106+S106*(1-B111))</f>
        <v>27.895695</v>
      </c>
      <c r="V106" s="4">
        <v>5</v>
      </c>
    </row>
    <row r="107" spans="1:22" x14ac:dyDescent="0.25">
      <c r="A107" t="s">
        <v>103</v>
      </c>
      <c r="B107">
        <v>1</v>
      </c>
      <c r="C107" s="4">
        <v>2.2999999999999998</v>
      </c>
      <c r="D107" s="4">
        <v>3.1</v>
      </c>
      <c r="E107" s="3">
        <v>3.09</v>
      </c>
      <c r="F107" s="3">
        <v>3.09</v>
      </c>
      <c r="G107">
        <f>1-K107</f>
        <v>0.21970000000000001</v>
      </c>
      <c r="H107">
        <f>0.5+D107</f>
        <v>3.6</v>
      </c>
      <c r="I107">
        <v>0.75</v>
      </c>
      <c r="J107">
        <v>1.5</v>
      </c>
      <c r="K107" s="3">
        <v>0.78029999999999999</v>
      </c>
      <c r="L107">
        <v>3</v>
      </c>
      <c r="M107" s="4">
        <v>4.5</v>
      </c>
      <c r="N107">
        <f>M107+L107+(E107*P107+F107*(1-P107))*C107+((E107-1)*P107+F107*(1-P107))*D107+H107*G107</f>
        <v>21.88157</v>
      </c>
      <c r="O107" s="1">
        <v>9.1999999999999993</v>
      </c>
      <c r="P107" s="3">
        <v>0.99850000000000005</v>
      </c>
      <c r="Q107">
        <f>(O107+B97*(1-P107))*B109</f>
        <v>6.0141249999999991</v>
      </c>
      <c r="R107">
        <f>O107*G107/(E107-1)+(1-K107)*G107/(E107-1)</f>
        <v>0.99019525837320566</v>
      </c>
      <c r="S107">
        <f>(R107)*B109</f>
        <v>0.64362691794258364</v>
      </c>
      <c r="T107">
        <f>M107+I107+(J107+D107)*(1-K107)+H107*G107</f>
        <v>7.0515399999999993</v>
      </c>
      <c r="U107">
        <f>B107*(N107+Q107*(1-B111))+(1-B107)*(T107+S107*(1-B111))</f>
        <v>27.895695</v>
      </c>
      <c r="V107" s="4">
        <v>5</v>
      </c>
    </row>
    <row r="108" spans="1:22" x14ac:dyDescent="0.25">
      <c r="A108" t="s">
        <v>39</v>
      </c>
      <c r="B108">
        <v>35</v>
      </c>
    </row>
    <row r="109" spans="1:22" x14ac:dyDescent="0.25">
      <c r="A109" t="s">
        <v>107</v>
      </c>
      <c r="B109" s="4">
        <v>0.65</v>
      </c>
      <c r="D109" s="2" t="s">
        <v>205</v>
      </c>
    </row>
    <row r="110" spans="1:22" x14ac:dyDescent="0.25">
      <c r="A110" t="s">
        <v>15</v>
      </c>
      <c r="B110">
        <f xml:space="preserve"> ( V103*B103+V104*B104+V105*B105+V106*B106+V107*B107 ) / (U103+U104+U105+U106+U107) * 60</f>
        <v>11.992435025990742</v>
      </c>
    </row>
    <row r="111" spans="1:22" x14ac:dyDescent="0.25">
      <c r="A111" t="s">
        <v>35</v>
      </c>
      <c r="B111">
        <f>IF(SUM(Q103:Q107) &gt; 0, 0, 1)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topLeftCell="A58" workbookViewId="0">
      <selection activeCell="B75" sqref="B75"/>
    </sheetView>
  </sheetViews>
  <sheetFormatPr defaultRowHeight="15" x14ac:dyDescent="0.25"/>
  <cols>
    <col min="1" max="1" width="16.28515625" customWidth="1"/>
    <col min="2" max="2" width="7.7109375" bestFit="1" customWidth="1"/>
    <col min="3" max="3" width="5.85546875" style="4" customWidth="1"/>
    <col min="4" max="4" width="6.85546875" style="4" customWidth="1"/>
    <col min="5" max="5" width="9.85546875" style="3" customWidth="1"/>
    <col min="6" max="6" width="9.28515625" style="3" customWidth="1"/>
    <col min="7" max="7" width="7.85546875" customWidth="1"/>
    <col min="8" max="8" width="8.140625" customWidth="1"/>
    <col min="9" max="9" width="6.7109375" customWidth="1"/>
    <col min="10" max="10" width="5.85546875" customWidth="1"/>
    <col min="11" max="11" width="7.85546875" style="3" customWidth="1"/>
    <col min="12" max="12" width="4.5703125" customWidth="1"/>
    <col min="13" max="13" width="5.28515625" style="4" customWidth="1"/>
    <col min="14" max="14" width="8.140625" customWidth="1"/>
    <col min="15" max="15" width="7.140625" style="1" bestFit="1" customWidth="1"/>
    <col min="16" max="16" width="6.5703125" style="3" customWidth="1"/>
    <col min="17" max="17" width="7.42578125" customWidth="1"/>
    <col min="18" max="18" width="6.42578125" customWidth="1"/>
    <col min="19" max="19" width="8.28515625" customWidth="1"/>
    <col min="20" max="20" width="9.42578125" customWidth="1"/>
    <col min="21" max="21" width="9.140625" bestFit="1" customWidth="1"/>
    <col min="22" max="22" width="6.140625" style="4" customWidth="1"/>
  </cols>
  <sheetData>
    <row r="1" spans="1:23" x14ac:dyDescent="0.25">
      <c r="A1" t="s">
        <v>1</v>
      </c>
      <c r="B1" t="s">
        <v>31</v>
      </c>
      <c r="C1" s="4" t="s">
        <v>33</v>
      </c>
      <c r="D1" s="4" t="s">
        <v>34</v>
      </c>
      <c r="E1" s="3" t="s">
        <v>37</v>
      </c>
      <c r="F1" s="3" t="s">
        <v>38</v>
      </c>
      <c r="G1" t="s">
        <v>30</v>
      </c>
      <c r="H1" t="s">
        <v>23</v>
      </c>
      <c r="I1" t="s">
        <v>0</v>
      </c>
      <c r="J1" t="s">
        <v>16</v>
      </c>
      <c r="K1" s="3" t="s">
        <v>29</v>
      </c>
      <c r="L1" t="s">
        <v>32</v>
      </c>
      <c r="M1" s="4" t="s">
        <v>92</v>
      </c>
      <c r="N1" t="s">
        <v>28</v>
      </c>
      <c r="O1" s="1" t="s">
        <v>40</v>
      </c>
      <c r="P1" s="3" t="s">
        <v>36</v>
      </c>
      <c r="Q1" t="s">
        <v>24</v>
      </c>
      <c r="R1" t="s">
        <v>25</v>
      </c>
      <c r="S1" t="s">
        <v>26</v>
      </c>
      <c r="T1" t="s">
        <v>27</v>
      </c>
      <c r="U1" t="s">
        <v>6</v>
      </c>
      <c r="V1" s="4" t="s">
        <v>7</v>
      </c>
    </row>
    <row r="2" spans="1:23" x14ac:dyDescent="0.25">
      <c r="A2" t="s">
        <v>137</v>
      </c>
      <c r="C2" s="4" t="s">
        <v>114</v>
      </c>
    </row>
    <row r="3" spans="1:23" x14ac:dyDescent="0.25">
      <c r="A3" t="s">
        <v>88</v>
      </c>
      <c r="B3">
        <v>1</v>
      </c>
      <c r="C3" s="4">
        <v>2.2000000000000002</v>
      </c>
      <c r="D3" s="4">
        <v>2</v>
      </c>
      <c r="E3" s="3">
        <v>1.06</v>
      </c>
      <c r="F3" s="3">
        <v>1.06</v>
      </c>
      <c r="G3">
        <f>1-K3</f>
        <v>5.710000000000004E-2</v>
      </c>
      <c r="H3">
        <f>0.5+D3</f>
        <v>2.5</v>
      </c>
      <c r="I3">
        <v>0.75</v>
      </c>
      <c r="J3">
        <v>1.5</v>
      </c>
      <c r="K3" s="3">
        <v>0.94289999999999996</v>
      </c>
      <c r="L3">
        <v>3</v>
      </c>
      <c r="M3" s="4">
        <v>4</v>
      </c>
      <c r="N3">
        <f>M3+L3+(E3*P3+F3*(1-P3))*C3+((E3-1)*P3+F3*(1-P3))*D3+H3*G3</f>
        <v>9.5947500000000012</v>
      </c>
      <c r="O3" s="1">
        <v>0.1</v>
      </c>
      <c r="P3" s="3">
        <v>1</v>
      </c>
      <c r="Q3">
        <f>(O3+B8*(1-P3))*B9</f>
        <v>5.7692307692307689E-2</v>
      </c>
      <c r="R3">
        <f>O3*G3/(E3-1)+(1-K3)*G3/(E3-1)</f>
        <v>0.14950683333333334</v>
      </c>
      <c r="S3">
        <f>(R3)*B9</f>
        <v>8.6253942307692302E-2</v>
      </c>
      <c r="T3">
        <f>M3+I3+(J3+D3)*(1-K3)+H3*G3</f>
        <v>5.0926000000000009</v>
      </c>
      <c r="U3">
        <f>B3*(N3+Q3*(1-B11))+(1-B3)*(T3+S3*(1-B11))</f>
        <v>9.6524423076923096</v>
      </c>
      <c r="V3" s="4">
        <v>3</v>
      </c>
    </row>
    <row r="4" spans="1:23" x14ac:dyDescent="0.25">
      <c r="A4" t="s">
        <v>89</v>
      </c>
      <c r="B4">
        <v>1</v>
      </c>
      <c r="C4" s="4">
        <v>2.2000000000000002</v>
      </c>
      <c r="D4" s="4">
        <v>3</v>
      </c>
      <c r="E4" s="3">
        <v>1.7</v>
      </c>
      <c r="F4" s="3">
        <v>1.7</v>
      </c>
      <c r="G4">
        <f>1-K4</f>
        <v>8.4600000000000009E-2</v>
      </c>
      <c r="H4">
        <f>0.5+D4</f>
        <v>3.5</v>
      </c>
      <c r="I4">
        <v>0.75</v>
      </c>
      <c r="J4">
        <v>1.5</v>
      </c>
      <c r="K4" s="3">
        <v>0.91539999999999999</v>
      </c>
      <c r="L4">
        <v>3</v>
      </c>
      <c r="M4" s="4">
        <v>4</v>
      </c>
      <c r="N4">
        <f>M4+L4+(E4*P4+F4*(1-P4))*C4+((E4-1)*P4+F4*(1-P4))*D4+H4*G4</f>
        <v>13.136099999999999</v>
      </c>
      <c r="O4" s="1">
        <v>2.9</v>
      </c>
      <c r="P4" s="3">
        <v>1</v>
      </c>
      <c r="Q4">
        <f>(O4+B8*(1-P4))*B9</f>
        <v>1.6730769230769229</v>
      </c>
      <c r="R4">
        <f>O4*G4/(E4-1)+(1-K4)*G4/(E4-1)</f>
        <v>0.36071022857142865</v>
      </c>
      <c r="S4">
        <f>(R4)*B9</f>
        <v>0.20810205494505496</v>
      </c>
      <c r="T4">
        <f>M4+I4+(J4+D4)*(1-K4)+H4*G4</f>
        <v>5.4268000000000001</v>
      </c>
      <c r="U4">
        <f>B4*(N4+Q4*(1-B11))+(1-B4)*(T4+S4*(1-B11))</f>
        <v>14.809176923076922</v>
      </c>
      <c r="V4" s="4">
        <v>4</v>
      </c>
    </row>
    <row r="5" spans="1:23" x14ac:dyDescent="0.25">
      <c r="A5" t="s">
        <v>91</v>
      </c>
      <c r="B5">
        <v>1</v>
      </c>
      <c r="C5" s="4">
        <v>2.2000000000000002</v>
      </c>
      <c r="D5" s="4">
        <v>2</v>
      </c>
      <c r="E5" s="3">
        <v>2.42</v>
      </c>
      <c r="F5" s="3">
        <v>2.42</v>
      </c>
      <c r="G5">
        <f>1-K5</f>
        <v>0.11240000000000006</v>
      </c>
      <c r="H5">
        <f>0.5+D5</f>
        <v>2.5</v>
      </c>
      <c r="I5">
        <v>0.75</v>
      </c>
      <c r="J5">
        <v>1.5</v>
      </c>
      <c r="K5" s="3">
        <v>0.88759999999999994</v>
      </c>
      <c r="L5">
        <v>3</v>
      </c>
      <c r="M5" s="4">
        <v>4</v>
      </c>
      <c r="N5">
        <f>M5+L5+(E5*P5+F5*(1-P5))*C5+((E5-1)*P5+F5*(1-P5))*D5+H5*G5</f>
        <v>15.445</v>
      </c>
      <c r="O5" s="1">
        <v>2.2999999999999998</v>
      </c>
      <c r="P5" s="3">
        <v>1</v>
      </c>
      <c r="Q5">
        <f>(O5+B8*(1-P5))*B9</f>
        <v>1.3269230769230766</v>
      </c>
      <c r="R5">
        <f>O5*G5/(E5-1)+(1-K5)*G5/(E5-1)</f>
        <v>0.19095335211267614</v>
      </c>
      <c r="S5">
        <f>(R5)*B9</f>
        <v>0.11016539544962084</v>
      </c>
      <c r="T5">
        <f>M5+I5+(J5+D5)*(1-K5)+H5*G5</f>
        <v>5.4244000000000003</v>
      </c>
      <c r="U5">
        <f>B5*(N5+Q5*(1-B11))+(1-B5)*(T5+S5*(1-B11))</f>
        <v>16.771923076923077</v>
      </c>
      <c r="V5" s="4">
        <v>6</v>
      </c>
    </row>
    <row r="6" spans="1:23" x14ac:dyDescent="0.25">
      <c r="A6" t="s">
        <v>96</v>
      </c>
      <c r="B6">
        <v>1</v>
      </c>
      <c r="C6" s="4">
        <v>2.2000000000000002</v>
      </c>
      <c r="D6" s="4">
        <v>2</v>
      </c>
      <c r="E6" s="3">
        <v>3.88</v>
      </c>
      <c r="F6" s="3">
        <v>5.63</v>
      </c>
      <c r="G6">
        <f>1-K6</f>
        <v>0.15410000000000001</v>
      </c>
      <c r="H6">
        <f>0.5+D6</f>
        <v>2.5</v>
      </c>
      <c r="I6">
        <v>0.75</v>
      </c>
      <c r="J6">
        <v>1.5</v>
      </c>
      <c r="K6" s="3">
        <v>0.84589999999999999</v>
      </c>
      <c r="L6">
        <v>3</v>
      </c>
      <c r="M6" s="4">
        <v>4</v>
      </c>
      <c r="N6">
        <f>M6+L6+(E6*P6+F6*(1-P6))*C6+((E6-1)*P6+F6*(1-P6))*D6+H6*G6</f>
        <v>21.709299999999999</v>
      </c>
      <c r="O6" s="1">
        <v>18.2</v>
      </c>
      <c r="P6" s="3">
        <v>0.997</v>
      </c>
      <c r="Q6">
        <f>(O6+B7*(1-P6))*B9</f>
        <v>10.501730769230768</v>
      </c>
      <c r="R6">
        <f>O6*G6/(E6-1)+(1-K6)*G6/(E6-1)</f>
        <v>0.98207180902777791</v>
      </c>
      <c r="S6">
        <f>(R6)*B9</f>
        <v>0.56657988982371799</v>
      </c>
      <c r="T6">
        <f>M6+I6+(J6+D6)*(1-K6)+H6*G6</f>
        <v>5.6745999999999999</v>
      </c>
      <c r="U6">
        <f>B6*(N6+Q6*(1-B11))+(1-B6)*(T6+S6*(1-B11))</f>
        <v>32.211030769230767</v>
      </c>
      <c r="V6" s="4">
        <v>11</v>
      </c>
    </row>
    <row r="7" spans="1:23" x14ac:dyDescent="0.25">
      <c r="A7" t="s">
        <v>103</v>
      </c>
      <c r="B7">
        <v>1</v>
      </c>
      <c r="C7" s="4">
        <v>2.2999999999999998</v>
      </c>
      <c r="D7" s="4">
        <v>3.1</v>
      </c>
      <c r="E7" s="3">
        <v>1.95</v>
      </c>
      <c r="F7" s="3">
        <v>1.95</v>
      </c>
      <c r="G7">
        <f>1-K7</f>
        <v>9.870000000000001E-2</v>
      </c>
      <c r="H7">
        <f>0.5+D7</f>
        <v>3.6</v>
      </c>
      <c r="I7">
        <v>0.75</v>
      </c>
      <c r="J7">
        <v>1.5</v>
      </c>
      <c r="K7" s="3">
        <v>0.90129999999999999</v>
      </c>
      <c r="L7">
        <v>3</v>
      </c>
      <c r="M7" s="4">
        <v>4</v>
      </c>
      <c r="N7">
        <f>M7+L7+(E7*P7+F7*(1-P7))*C7+((E7-1)*P7+F7*(1-P7))*D7+H7*G7</f>
        <v>14.78532</v>
      </c>
      <c r="O7" s="1">
        <v>4.2</v>
      </c>
      <c r="P7" s="3">
        <v>1</v>
      </c>
      <c r="Q7">
        <f>(O7+B8*(1-P7))*B9</f>
        <v>2.4230769230769229</v>
      </c>
      <c r="R7">
        <f>O7*G7/(E7-1)+(1-K7)*G7/(E7-1)</f>
        <v>0.44661230526315804</v>
      </c>
      <c r="S7">
        <f>(R7)*B9</f>
        <v>0.25766094534412959</v>
      </c>
      <c r="T7">
        <f>M7+I7+(J7+D7)*(1-K7)+H7*G7</f>
        <v>5.5593399999999997</v>
      </c>
      <c r="U7">
        <f>B7*(N7+Q7*(1-B11))+(1-B7)*(T7+S7*(1-B11))</f>
        <v>17.208396923076922</v>
      </c>
      <c r="V7" s="4">
        <v>5</v>
      </c>
    </row>
    <row r="8" spans="1:23" x14ac:dyDescent="0.25">
      <c r="A8" t="s">
        <v>39</v>
      </c>
      <c r="B8">
        <v>40</v>
      </c>
    </row>
    <row r="9" spans="1:23" x14ac:dyDescent="0.25">
      <c r="A9" t="s">
        <v>107</v>
      </c>
      <c r="B9" s="4">
        <f>(4+21/6)/13</f>
        <v>0.57692307692307687</v>
      </c>
      <c r="D9" s="2" t="s">
        <v>138</v>
      </c>
    </row>
    <row r="10" spans="1:23" x14ac:dyDescent="0.25">
      <c r="A10" t="s">
        <v>15</v>
      </c>
      <c r="B10">
        <f xml:space="preserve"> ( V3*B3*P3+V4*B4*P4+V5*B5*P5+V6*B6*P6+V7*B7*P7 ) / (U3+U4+U5+U6+U7) * 60</f>
        <v>19.172234511456164</v>
      </c>
    </row>
    <row r="11" spans="1:23" x14ac:dyDescent="0.25">
      <c r="A11" t="s">
        <v>35</v>
      </c>
      <c r="B11">
        <f>IF(SUM(Q3:Q7) &gt; 0, 0, 1)</f>
        <v>0</v>
      </c>
    </row>
    <row r="13" spans="1:23" x14ac:dyDescent="0.25">
      <c r="A13" t="s">
        <v>139</v>
      </c>
      <c r="C13" s="2" t="s">
        <v>114</v>
      </c>
    </row>
    <row r="14" spans="1:23" x14ac:dyDescent="0.25">
      <c r="A14" t="s">
        <v>140</v>
      </c>
      <c r="B14">
        <v>1</v>
      </c>
      <c r="C14" s="4">
        <v>2.8</v>
      </c>
      <c r="D14" s="4">
        <v>2.1</v>
      </c>
      <c r="E14" s="3">
        <v>2.63</v>
      </c>
      <c r="F14" s="3">
        <v>3.47</v>
      </c>
      <c r="G14">
        <f>1-K14</f>
        <v>0.2923</v>
      </c>
      <c r="H14">
        <f>0.5+D14</f>
        <v>2.6</v>
      </c>
      <c r="I14">
        <v>0.75</v>
      </c>
      <c r="J14">
        <v>1.5</v>
      </c>
      <c r="K14" s="3">
        <v>0.7077</v>
      </c>
      <c r="L14">
        <v>3</v>
      </c>
      <c r="M14" s="4">
        <v>4</v>
      </c>
      <c r="N14">
        <f>M14+L14+(E14*P14+F14*(1-P14))*C14+((E14-1)*P14+F14*(1-P14))*D14+H14*G14</f>
        <v>18.578059999999997</v>
      </c>
      <c r="O14" s="1">
        <v>15.9</v>
      </c>
      <c r="P14" s="3">
        <v>0.995</v>
      </c>
      <c r="Q14">
        <f>(O14+B19*(1-P14))*B20 + 21/26 * 5.4</f>
        <v>13.65</v>
      </c>
      <c r="R14">
        <f>O14*G14/(E14-1)+(1-K14)*G14/(E14-1)</f>
        <v>2.9036866809815955</v>
      </c>
      <c r="S14">
        <f>(R14)*B20</f>
        <v>1.6752038544124588</v>
      </c>
      <c r="T14">
        <f>M14+I14+(J14+D14)*(1-K14)+H14*G14</f>
        <v>6.5622599999999993</v>
      </c>
      <c r="U14">
        <f>B14*(N14+Q14*(1-B22))+(1-B14)*(T14+S14*(1-B22))</f>
        <v>32.228059999999999</v>
      </c>
      <c r="V14" s="4">
        <v>14</v>
      </c>
      <c r="W14" t="s">
        <v>146</v>
      </c>
    </row>
    <row r="15" spans="1:23" x14ac:dyDescent="0.25">
      <c r="A15" t="s">
        <v>141</v>
      </c>
      <c r="B15">
        <v>1</v>
      </c>
      <c r="C15" s="4">
        <v>2.7</v>
      </c>
      <c r="D15" s="4">
        <v>2</v>
      </c>
      <c r="E15" s="3">
        <v>7.2</v>
      </c>
      <c r="F15" s="3">
        <v>7.37</v>
      </c>
      <c r="G15">
        <f>1-K15</f>
        <v>0.20930000000000004</v>
      </c>
      <c r="H15">
        <f>0.5+D15</f>
        <v>2.5</v>
      </c>
      <c r="I15">
        <v>0.75</v>
      </c>
      <c r="J15">
        <v>1.5</v>
      </c>
      <c r="K15" s="3">
        <v>0.79069999999999996</v>
      </c>
      <c r="L15">
        <v>3</v>
      </c>
      <c r="M15" s="4">
        <v>4</v>
      </c>
      <c r="N15">
        <f>M15+L15+(E15*P15+F15*(1-P15))*C15+((E15-1)*P15+F15*(1-P15))*D15+H15*G15</f>
        <v>39.533988999999998</v>
      </c>
      <c r="O15" s="1">
        <v>15.6</v>
      </c>
      <c r="P15" s="3">
        <v>0.93899999999999995</v>
      </c>
      <c r="Q15">
        <f>(O15+B19*(1-P15))*B20 + 21/26 * 4.6</f>
        <v>14.123076923076923</v>
      </c>
      <c r="R15">
        <f>O15*G15/(E15-1)+(1-K15)*G15/(E15-1)</f>
        <v>0.53369136935483874</v>
      </c>
      <c r="S15">
        <f>(R15)*B20</f>
        <v>0.30789886693548385</v>
      </c>
      <c r="T15">
        <f>M15+I15+(J15+D15)*(1-K15)+H15*G15</f>
        <v>6.0057999999999998</v>
      </c>
      <c r="U15">
        <f>B15*(N15+Q15*(1-B22))+(1-B15)*(T15+S15*(1-B22))</f>
        <v>53.657065923076921</v>
      </c>
      <c r="V15" s="4">
        <v>16</v>
      </c>
      <c r="W15" t="s">
        <v>142</v>
      </c>
    </row>
    <row r="16" spans="1:23" x14ac:dyDescent="0.25">
      <c r="A16" t="s">
        <v>141</v>
      </c>
      <c r="B16">
        <v>1</v>
      </c>
      <c r="C16" s="4">
        <v>2.7</v>
      </c>
      <c r="D16" s="4">
        <v>2</v>
      </c>
      <c r="E16" s="3">
        <v>7.2</v>
      </c>
      <c r="F16" s="3">
        <v>7.37</v>
      </c>
      <c r="G16">
        <f>1-K16</f>
        <v>0.20930000000000004</v>
      </c>
      <c r="H16">
        <f>0.5+D16</f>
        <v>2.5</v>
      </c>
      <c r="I16">
        <v>0.75</v>
      </c>
      <c r="J16">
        <v>1.5</v>
      </c>
      <c r="K16" s="3">
        <v>0.79069999999999996</v>
      </c>
      <c r="L16">
        <v>3</v>
      </c>
      <c r="M16" s="4">
        <v>4</v>
      </c>
      <c r="N16">
        <f>M16+L16+(E16*P16+F16*(1-P16))*C16+((E16-1)*P16+F16*(1-P16))*D16+H16*G16</f>
        <v>39.533988999999998</v>
      </c>
      <c r="O16" s="1">
        <v>15.6</v>
      </c>
      <c r="P16" s="3">
        <v>0.93899999999999995</v>
      </c>
      <c r="Q16">
        <f>(O16+B19*(1-P16))*B20 + 21/26 * 4.6</f>
        <v>14.123076923076923</v>
      </c>
      <c r="R16">
        <f>O16*G16/(E16-1)+(1-K16)*G16/(E16-1)</f>
        <v>0.53369136935483874</v>
      </c>
      <c r="S16">
        <f>(R16)*B20</f>
        <v>0.30789886693548385</v>
      </c>
      <c r="T16">
        <f>M16+I16+(J16+D16)*(1-K16)+H16*G16</f>
        <v>6.0057999999999998</v>
      </c>
      <c r="U16">
        <f>B16*(N16+Q16*(1-B22))+(1-B16)*(T16+S16*(1-B22))</f>
        <v>53.657065923076921</v>
      </c>
      <c r="V16" s="4">
        <v>16</v>
      </c>
      <c r="W16" t="s">
        <v>142</v>
      </c>
    </row>
    <row r="17" spans="1:23" x14ac:dyDescent="0.25">
      <c r="A17" t="s">
        <v>96</v>
      </c>
      <c r="B17">
        <v>1</v>
      </c>
      <c r="C17" s="4">
        <v>2.2000000000000002</v>
      </c>
      <c r="D17" s="4">
        <v>2</v>
      </c>
      <c r="E17" s="3">
        <v>3.88</v>
      </c>
      <c r="F17" s="3">
        <v>5.63</v>
      </c>
      <c r="G17">
        <f>1-K17</f>
        <v>0.15410000000000001</v>
      </c>
      <c r="H17">
        <f>0.5+D17</f>
        <v>2.5</v>
      </c>
      <c r="I17">
        <v>0.75</v>
      </c>
      <c r="J17">
        <v>1.5</v>
      </c>
      <c r="K17" s="3">
        <v>0.84589999999999999</v>
      </c>
      <c r="L17">
        <v>3</v>
      </c>
      <c r="M17" s="4">
        <v>4</v>
      </c>
      <c r="N17">
        <f>M17+L17+(E17*P17+F17*(1-P17))*C17+((E17-1)*P17+F17*(1-P17))*D17+H17*G17</f>
        <v>21.709299999999999</v>
      </c>
      <c r="O17" s="1">
        <v>18.2</v>
      </c>
      <c r="P17" s="3">
        <v>0.997</v>
      </c>
      <c r="Q17">
        <f>(O17+B18*(1-P17))*B20</f>
        <v>10.499999999999998</v>
      </c>
      <c r="R17">
        <f>O17*G17/(E17-1)+(1-K17)*G17/(E17-1)</f>
        <v>0.98207180902777791</v>
      </c>
      <c r="S17">
        <f>(R17)*B20</f>
        <v>0.56657988982371799</v>
      </c>
      <c r="T17">
        <f>M17+I17+(J17+D17)*(1-K17)+H17*G17</f>
        <v>5.6745999999999999</v>
      </c>
      <c r="U17">
        <f>B17*(N17+Q17*(1-B22))+(1-B17)*(T17+S17*(1-B22))</f>
        <v>32.209299999999999</v>
      </c>
      <c r="V17" s="4">
        <v>11</v>
      </c>
      <c r="W17" t="s">
        <v>143</v>
      </c>
    </row>
    <row r="18" spans="1:23" x14ac:dyDescent="0.25">
      <c r="A18" t="s">
        <v>97</v>
      </c>
      <c r="B18">
        <v>0</v>
      </c>
      <c r="C18" s="4">
        <v>1.7</v>
      </c>
      <c r="D18" s="4">
        <v>3.25</v>
      </c>
      <c r="E18" s="3">
        <v>6.67</v>
      </c>
      <c r="F18" s="3">
        <v>9.93</v>
      </c>
      <c r="G18">
        <f>1-K18</f>
        <v>0.15410000000000001</v>
      </c>
      <c r="H18">
        <f>0.5+D18</f>
        <v>3.75</v>
      </c>
      <c r="I18">
        <v>0.75</v>
      </c>
      <c r="J18">
        <v>1.5</v>
      </c>
      <c r="K18" s="3">
        <v>0.84589999999999999</v>
      </c>
      <c r="L18">
        <v>3</v>
      </c>
      <c r="M18" s="4">
        <v>4</v>
      </c>
      <c r="N18">
        <f>M18+L18+(E18*P18+F18*(1-P18))*C18+((E18-1)*P18+F18*(1-P18))*D18+H18*G18</f>
        <v>38.674323199999996</v>
      </c>
      <c r="O18" s="1">
        <v>4.2</v>
      </c>
      <c r="P18" s="3">
        <v>0.93140000000000001</v>
      </c>
      <c r="Q18">
        <f>(O18+B19*(1-P18))*B20 + 21/26 * 4.4</f>
        <v>7.5600000000000005</v>
      </c>
      <c r="R18">
        <f>O18*G18/(E18-1)+(1-K18)*G18/(E18-1)</f>
        <v>0.11833629805996476</v>
      </c>
      <c r="S18">
        <f>(R18)*B20</f>
        <v>6.8270941188441209E-2</v>
      </c>
      <c r="T18">
        <f>M18+I18+(J18+D18)*(1-K18)+H18*G18</f>
        <v>6.05985</v>
      </c>
      <c r="U18">
        <f>B18*(N18+Q18*(1-B22))+(1-B18)*(T18+S18*(1-B22))</f>
        <v>6.128120941188441</v>
      </c>
      <c r="V18" s="4">
        <v>13</v>
      </c>
      <c r="W18" t="s">
        <v>142</v>
      </c>
    </row>
    <row r="19" spans="1:23" x14ac:dyDescent="0.25">
      <c r="A19" t="s">
        <v>39</v>
      </c>
      <c r="B19">
        <v>40</v>
      </c>
    </row>
    <row r="20" spans="1:23" x14ac:dyDescent="0.25">
      <c r="A20" t="s">
        <v>107</v>
      </c>
      <c r="B20" s="4">
        <f>(4+21/6)/13</f>
        <v>0.57692307692307687</v>
      </c>
      <c r="D20" s="2" t="s">
        <v>144</v>
      </c>
    </row>
    <row r="21" spans="1:23" x14ac:dyDescent="0.25">
      <c r="A21" t="s">
        <v>15</v>
      </c>
      <c r="B21">
        <f xml:space="preserve"> ( V14*B14*P14+V15*B15*P15+V16*B16*P16+V17*B17*P17+V18*B18*P18 ) / (U14+U15+U16+U17+U18) * 60</f>
        <v>18.533321207199016</v>
      </c>
    </row>
    <row r="22" spans="1:23" x14ac:dyDescent="0.25">
      <c r="A22" t="s">
        <v>35</v>
      </c>
      <c r="B22">
        <f>IF(SUM(Q14:Q18) &gt; 0, 0, 1)</f>
        <v>0</v>
      </c>
    </row>
    <row r="24" spans="1:23" x14ac:dyDescent="0.25">
      <c r="A24" t="s">
        <v>139</v>
      </c>
      <c r="C24" s="2" t="s">
        <v>147</v>
      </c>
    </row>
    <row r="25" spans="1:23" x14ac:dyDescent="0.25">
      <c r="A25" t="s">
        <v>140</v>
      </c>
      <c r="B25">
        <v>1</v>
      </c>
      <c r="C25" s="4">
        <v>2.8</v>
      </c>
      <c r="D25" s="4">
        <v>1.6</v>
      </c>
      <c r="E25" s="3">
        <v>5.52</v>
      </c>
      <c r="F25" s="3">
        <v>7.22</v>
      </c>
      <c r="G25">
        <f>1-K25</f>
        <v>0.2923</v>
      </c>
      <c r="H25">
        <f>0.5+D25</f>
        <v>2.1</v>
      </c>
      <c r="I25">
        <v>0.75</v>
      </c>
      <c r="J25">
        <v>1.5</v>
      </c>
      <c r="K25" s="3">
        <v>0.7077</v>
      </c>
      <c r="L25">
        <v>3</v>
      </c>
      <c r="M25" s="4">
        <v>4</v>
      </c>
      <c r="N25">
        <f>M25+L25+(E25*P25+F25*(1-P25))*C25+((E25-1)*P25+F25*(1-P25))*D25+H25*G25</f>
        <v>30.322713999999994</v>
      </c>
      <c r="O25" s="1">
        <v>10.3</v>
      </c>
      <c r="P25" s="3">
        <v>0.99770000000000003</v>
      </c>
      <c r="Q25">
        <f>(O25+B30*(1-P25))*B31 + 21/26 * 3.7</f>
        <v>8.9838461538461534</v>
      </c>
      <c r="R25">
        <f>O25*G25/(E25-1)+(1-K25)*G25/(E25-1)</f>
        <v>0.68498435619469045</v>
      </c>
      <c r="S25">
        <f>(R25)*B31</f>
        <v>0.39518328242001366</v>
      </c>
      <c r="T25">
        <f>M25+I25+(J25+D25)*(1-K25)+H25*G25</f>
        <v>6.2699600000000002</v>
      </c>
      <c r="U25">
        <f>B25*(N25+Q25*(1-B33))+(1-B25)*(T25+S25*(1-B33))</f>
        <v>39.306560153846149</v>
      </c>
      <c r="V25" s="4">
        <v>14</v>
      </c>
      <c r="W25" t="s">
        <v>142</v>
      </c>
    </row>
    <row r="26" spans="1:23" x14ac:dyDescent="0.25">
      <c r="A26" t="s">
        <v>141</v>
      </c>
      <c r="B26">
        <v>1</v>
      </c>
      <c r="C26" s="4">
        <v>2.7</v>
      </c>
      <c r="D26" s="4">
        <v>1.5</v>
      </c>
      <c r="E26" s="3">
        <v>6.22</v>
      </c>
      <c r="F26" s="3">
        <v>6.74</v>
      </c>
      <c r="G26">
        <f>1-K26</f>
        <v>0.20930000000000004</v>
      </c>
      <c r="H26">
        <f>0.5+D26</f>
        <v>2</v>
      </c>
      <c r="I26">
        <v>0.75</v>
      </c>
      <c r="J26">
        <v>1.5</v>
      </c>
      <c r="K26" s="3">
        <v>0.79069999999999996</v>
      </c>
      <c r="L26">
        <v>3</v>
      </c>
      <c r="M26" s="4">
        <v>4</v>
      </c>
      <c r="N26">
        <f>M26+L26+(E26*P26+F26*(1-P26))*C26+((E26-1)*P26+F26*(1-P26))*D26+H26*G26</f>
        <v>32.167856</v>
      </c>
      <c r="O26" s="1">
        <v>13.5</v>
      </c>
      <c r="P26" s="3">
        <v>0.96599999999999997</v>
      </c>
      <c r="Q26">
        <f>(O26+B30*(1-P26))*B31 + 21/26 * 4.2</f>
        <v>11.965384615384616</v>
      </c>
      <c r="R26">
        <f>O26*G26/(E26-1)+(1-K26)*G26/(E26-1)</f>
        <v>0.54968515134099627</v>
      </c>
      <c r="S26">
        <f>(R26)*B31</f>
        <v>0.31712604885057472</v>
      </c>
      <c r="T26">
        <f>M26+I26+(J26+D26)*(1-K26)+H26*G26</f>
        <v>5.7965</v>
      </c>
      <c r="U26">
        <f>B26*(N26+Q26*(1-B33))+(1-B26)*(T26+S26*(1-B33))</f>
        <v>44.133240615384615</v>
      </c>
      <c r="V26" s="4">
        <v>16</v>
      </c>
      <c r="W26" t="s">
        <v>142</v>
      </c>
    </row>
    <row r="27" spans="1:23" x14ac:dyDescent="0.25">
      <c r="A27" t="s">
        <v>141</v>
      </c>
      <c r="B27">
        <v>1</v>
      </c>
      <c r="C27" s="4">
        <v>2.7</v>
      </c>
      <c r="D27" s="4">
        <v>1.5</v>
      </c>
      <c r="E27" s="3">
        <v>6.22</v>
      </c>
      <c r="F27" s="3">
        <v>6.74</v>
      </c>
      <c r="G27">
        <f>1-K27</f>
        <v>0.20930000000000004</v>
      </c>
      <c r="H27">
        <f>0.5+D27</f>
        <v>2</v>
      </c>
      <c r="I27">
        <v>0.75</v>
      </c>
      <c r="J27">
        <v>1.5</v>
      </c>
      <c r="K27" s="3">
        <v>0.79069999999999996</v>
      </c>
      <c r="L27">
        <v>3</v>
      </c>
      <c r="M27" s="4">
        <v>4</v>
      </c>
      <c r="N27">
        <f>M27+L27+(E27*P27+F27*(1-P27))*C27+((E27-1)*P27+F27*(1-P27))*D27+H27*G27</f>
        <v>32.167856</v>
      </c>
      <c r="O27" s="1">
        <v>13.5</v>
      </c>
      <c r="P27" s="3">
        <v>0.96599999999999997</v>
      </c>
      <c r="Q27">
        <f>(O27+B30*(1-P27))*B31 + 21/26 * 4.2</f>
        <v>11.965384615384616</v>
      </c>
      <c r="R27">
        <f>O27*G27/(E27-1)+(1-K27)*G27/(E27-1)</f>
        <v>0.54968515134099627</v>
      </c>
      <c r="S27">
        <f>(R27)*B31</f>
        <v>0.31712604885057472</v>
      </c>
      <c r="T27">
        <f>M27+I27+(J27+D27)*(1-K27)+H27*G27</f>
        <v>5.7965</v>
      </c>
      <c r="U27">
        <f>B27*(N27+Q27*(1-B33))+(1-B27)*(T27+S27*(1-B33))</f>
        <v>44.133240615384615</v>
      </c>
      <c r="V27" s="4">
        <v>16</v>
      </c>
      <c r="W27" t="s">
        <v>142</v>
      </c>
    </row>
    <row r="28" spans="1:23" x14ac:dyDescent="0.25">
      <c r="A28" t="s">
        <v>96</v>
      </c>
      <c r="B28">
        <v>1</v>
      </c>
      <c r="C28" s="4">
        <v>2.2000000000000002</v>
      </c>
      <c r="D28" s="4">
        <v>2</v>
      </c>
      <c r="E28" s="3">
        <v>3.37</v>
      </c>
      <c r="F28" s="3">
        <v>6</v>
      </c>
      <c r="G28">
        <f>1-K28</f>
        <v>0.15410000000000001</v>
      </c>
      <c r="H28">
        <f>0.5+D28</f>
        <v>2.5</v>
      </c>
      <c r="I28">
        <v>0.75</v>
      </c>
      <c r="J28">
        <v>1.5</v>
      </c>
      <c r="K28" s="3">
        <v>0.84589999999999999</v>
      </c>
      <c r="L28">
        <v>3</v>
      </c>
      <c r="M28" s="4">
        <v>4</v>
      </c>
      <c r="N28">
        <f>M28+L28+(E28*P28+F28*(1-P28))*C28+((E28-1)*P28+F28*(1-P28))*D28+H28*G28</f>
        <v>19.548382199999999</v>
      </c>
      <c r="O28" s="1">
        <v>15.1</v>
      </c>
      <c r="P28" s="3">
        <v>0.99929999999999997</v>
      </c>
      <c r="Q28">
        <f>(O28+B29*(1-P28))*B31</f>
        <v>8.7115384615384599</v>
      </c>
      <c r="R28">
        <f>O28*G28/(E28-1)+(1-K28)*G28/(E28-1)</f>
        <v>0.99183831645569631</v>
      </c>
      <c r="S28">
        <f>(R28)*B31</f>
        <v>0.5722144133398247</v>
      </c>
      <c r="T28">
        <f>M28+I28+(J28+D28)*(1-K28)+H28*G28</f>
        <v>5.6745999999999999</v>
      </c>
      <c r="U28">
        <f>B28*(N28+Q28*(1-B33))+(1-B28)*(T28+S28*(1-B33))</f>
        <v>28.259920661538459</v>
      </c>
      <c r="V28" s="4">
        <v>11</v>
      </c>
      <c r="W28" t="s">
        <v>143</v>
      </c>
    </row>
    <row r="29" spans="1:23" x14ac:dyDescent="0.25">
      <c r="A29" t="s">
        <v>97</v>
      </c>
      <c r="B29">
        <v>0</v>
      </c>
      <c r="C29" s="4">
        <v>1.7</v>
      </c>
      <c r="D29" s="4">
        <v>2.75</v>
      </c>
      <c r="E29" s="3">
        <v>5.98</v>
      </c>
      <c r="F29" s="3">
        <v>9.61</v>
      </c>
      <c r="G29">
        <f>1-K29</f>
        <v>0.15410000000000001</v>
      </c>
      <c r="H29">
        <f>0.5+D29</f>
        <v>3.25</v>
      </c>
      <c r="I29">
        <v>0.75</v>
      </c>
      <c r="J29">
        <v>1.5</v>
      </c>
      <c r="K29" s="3">
        <v>0.84589999999999999</v>
      </c>
      <c r="L29">
        <v>3</v>
      </c>
      <c r="M29" s="4">
        <v>4</v>
      </c>
      <c r="N29">
        <f>M29+L29+(E29*P29+F29*(1-P29))*C29+((E29-1)*P29+F29*(1-P29))*D29+H29*G29</f>
        <v>32.420421000000005</v>
      </c>
      <c r="O29" s="1">
        <v>10</v>
      </c>
      <c r="P29" s="3">
        <v>0.94399999999999995</v>
      </c>
      <c r="Q29">
        <f>(O29+B30*(1-P29))*B31 + 21/26 * 4.1</f>
        <v>10.373076923076923</v>
      </c>
      <c r="R29">
        <f>O29*G29/(E29-1)+(1-K29)*G29/(E29-1)</f>
        <v>0.31420618674698791</v>
      </c>
      <c r="S29">
        <f>(R29)*B31</f>
        <v>0.18127280004633917</v>
      </c>
      <c r="T29">
        <f>M29+I29+(J29+D29)*(1-K29)+H29*G29</f>
        <v>5.9057500000000003</v>
      </c>
      <c r="U29">
        <f>B29*(N29+Q29*(1-B33))+(1-B29)*(T29+S29*(1-B33))</f>
        <v>6.0870228000463396</v>
      </c>
      <c r="V29" s="4">
        <v>13</v>
      </c>
      <c r="W29" t="s">
        <v>142</v>
      </c>
    </row>
    <row r="30" spans="1:23" x14ac:dyDescent="0.25">
      <c r="A30" t="s">
        <v>39</v>
      </c>
      <c r="B30">
        <v>40</v>
      </c>
    </row>
    <row r="31" spans="1:23" x14ac:dyDescent="0.25">
      <c r="A31" t="s">
        <v>107</v>
      </c>
      <c r="B31" s="4">
        <f>(4+21/6)/13</f>
        <v>0.57692307692307687</v>
      </c>
      <c r="D31" s="2" t="s">
        <v>144</v>
      </c>
    </row>
    <row r="32" spans="1:23" x14ac:dyDescent="0.25">
      <c r="A32" t="s">
        <v>15</v>
      </c>
      <c r="B32">
        <f xml:space="preserve"> ( V25*B25*P25+V26*B26*P26+V27*B27*P27+V28*B28*P28+V29*B29*P29 ) / (U25+U26+U27+U28+U29) * 60</f>
        <v>20.703596305201053</v>
      </c>
    </row>
    <row r="33" spans="1:23" x14ac:dyDescent="0.25">
      <c r="A33" t="s">
        <v>35</v>
      </c>
      <c r="B33">
        <f>IF(SUM(Q25:Q29) &gt; 0, 0, 1)</f>
        <v>0</v>
      </c>
    </row>
    <row r="35" spans="1:23" x14ac:dyDescent="0.25">
      <c r="A35" t="s">
        <v>139</v>
      </c>
      <c r="C35" s="2" t="s">
        <v>148</v>
      </c>
    </row>
    <row r="36" spans="1:23" x14ac:dyDescent="0.25">
      <c r="A36" t="s">
        <v>140</v>
      </c>
      <c r="B36">
        <v>1</v>
      </c>
      <c r="C36" s="4">
        <v>2.2999999999999998</v>
      </c>
      <c r="D36" s="4">
        <v>2.1</v>
      </c>
      <c r="E36" s="3">
        <v>3.66</v>
      </c>
      <c r="F36" s="3">
        <v>3.66</v>
      </c>
      <c r="G36">
        <f>1-K36</f>
        <v>0.2923</v>
      </c>
      <c r="H36">
        <f>0.5+D36</f>
        <v>2.6</v>
      </c>
      <c r="I36">
        <v>0.75</v>
      </c>
      <c r="J36">
        <v>1.5</v>
      </c>
      <c r="K36" s="3">
        <v>0.7077</v>
      </c>
      <c r="L36">
        <v>3</v>
      </c>
      <c r="M36" s="4">
        <v>4</v>
      </c>
      <c r="N36">
        <f>M36+L36+(E36*P36+F36*(1-P36))*C36+((E36-1)*P36+F36*(1-P36))*D36+H36*G36</f>
        <v>21.763979999999997</v>
      </c>
      <c r="O36" s="1">
        <v>8.9</v>
      </c>
      <c r="P36" s="3">
        <v>1</v>
      </c>
      <c r="Q36">
        <f>(O36+B41*(1-P36))*B42</f>
        <v>5.1346153846153841</v>
      </c>
      <c r="R36">
        <f>O36*G36/(E36-1)+(1-K36)*G36/(E36-1)</f>
        <v>1.0101162744360901</v>
      </c>
      <c r="S36">
        <f>(R36)*B42</f>
        <v>0.58275938909774427</v>
      </c>
      <c r="T36">
        <f>M36+I36+(J36+D36)*(1-K36)+H36*G36</f>
        <v>6.5622599999999993</v>
      </c>
      <c r="U36">
        <f>B36*(N36+Q36*(1-B44))+(1-B36)*(T36+S36*(1-B44))</f>
        <v>26.89859538461538</v>
      </c>
      <c r="V36" s="4">
        <v>14</v>
      </c>
      <c r="W36" t="s">
        <v>143</v>
      </c>
    </row>
    <row r="37" spans="1:23" x14ac:dyDescent="0.25">
      <c r="A37" t="s">
        <v>141</v>
      </c>
      <c r="B37">
        <v>1</v>
      </c>
      <c r="C37" s="4">
        <v>2.2000000000000002</v>
      </c>
      <c r="D37" s="4">
        <v>2</v>
      </c>
      <c r="E37" s="3">
        <v>4.17</v>
      </c>
      <c r="F37" s="3">
        <v>4.17</v>
      </c>
      <c r="G37">
        <f>1-K37</f>
        <v>0.20930000000000004</v>
      </c>
      <c r="H37">
        <f>0.5+D37</f>
        <v>2.5</v>
      </c>
      <c r="I37">
        <v>0.75</v>
      </c>
      <c r="J37">
        <v>1.5</v>
      </c>
      <c r="K37" s="3">
        <v>0.79069999999999996</v>
      </c>
      <c r="L37">
        <v>3</v>
      </c>
      <c r="M37" s="4">
        <v>4</v>
      </c>
      <c r="N37">
        <f>M37+L37+(E37*P37+F37*(1-P37))*C37+((E37-1)*P37+F37*(1-P37))*D37+H37*G37</f>
        <v>23.03725</v>
      </c>
      <c r="O37" s="1">
        <v>11.8</v>
      </c>
      <c r="P37" s="3">
        <v>1</v>
      </c>
      <c r="Q37">
        <f>(O37+B41*(1-P37))*B42</f>
        <v>6.8076923076923075</v>
      </c>
      <c r="R37">
        <f>O37*G37/(E37-1)+(1-K37)*G37/(E37-1)</f>
        <v>0.79291687381703491</v>
      </c>
      <c r="S37">
        <f>(R37)*B42</f>
        <v>0.45745204258675087</v>
      </c>
      <c r="T37">
        <f>M37+I37+(J37+D37)*(1-K37)+H37*G37</f>
        <v>6.0057999999999998</v>
      </c>
      <c r="U37">
        <f>B37*(N37+Q37*(1-B44))+(1-B37)*(T37+S37*(1-B44))</f>
        <v>29.844942307692307</v>
      </c>
      <c r="V37" s="4">
        <v>16</v>
      </c>
      <c r="W37" t="s">
        <v>143</v>
      </c>
    </row>
    <row r="38" spans="1:23" x14ac:dyDescent="0.25">
      <c r="A38" t="s">
        <v>141</v>
      </c>
      <c r="B38">
        <v>1</v>
      </c>
      <c r="C38" s="4">
        <v>2.2000000000000002</v>
      </c>
      <c r="D38" s="4">
        <v>2</v>
      </c>
      <c r="E38" s="3">
        <v>4.17</v>
      </c>
      <c r="F38" s="3">
        <v>4.17</v>
      </c>
      <c r="G38">
        <f>1-K38</f>
        <v>0.20930000000000004</v>
      </c>
      <c r="H38">
        <f>0.5+D38</f>
        <v>2.5</v>
      </c>
      <c r="I38">
        <v>0.75</v>
      </c>
      <c r="J38">
        <v>1.5</v>
      </c>
      <c r="K38" s="3">
        <v>0.79069999999999996</v>
      </c>
      <c r="L38">
        <v>3</v>
      </c>
      <c r="M38" s="4">
        <v>4</v>
      </c>
      <c r="N38">
        <f>M38+L38+(E38*P38+F38*(1-P38))*C38+((E38-1)*P38+F38*(1-P38))*D38+H38*G38</f>
        <v>23.03725</v>
      </c>
      <c r="O38" s="1">
        <v>11.8</v>
      </c>
      <c r="P38" s="3">
        <v>1</v>
      </c>
      <c r="Q38">
        <f>(O38+B41*(1-P38))*B42</f>
        <v>6.8076923076923075</v>
      </c>
      <c r="R38">
        <f>O38*G38/(E38-1)+(1-K38)*G38/(E38-1)</f>
        <v>0.79291687381703491</v>
      </c>
      <c r="S38">
        <f>(R38)*B42</f>
        <v>0.45745204258675087</v>
      </c>
      <c r="T38">
        <f>M38+I38+(J38+D38)*(1-K38)+H38*G38</f>
        <v>6.0057999999999998</v>
      </c>
      <c r="U38">
        <f>B38*(N38+Q38*(1-B44))+(1-B38)*(T38+S38*(1-B44))</f>
        <v>29.844942307692307</v>
      </c>
      <c r="V38" s="4">
        <v>16</v>
      </c>
      <c r="W38" t="s">
        <v>143</v>
      </c>
    </row>
    <row r="39" spans="1:23" x14ac:dyDescent="0.25">
      <c r="A39" t="s">
        <v>96</v>
      </c>
      <c r="B39">
        <v>1</v>
      </c>
      <c r="C39" s="4">
        <v>2.2000000000000002</v>
      </c>
      <c r="D39" s="4">
        <v>2</v>
      </c>
      <c r="E39" s="3">
        <v>3.37</v>
      </c>
      <c r="F39" s="3">
        <v>3.37</v>
      </c>
      <c r="G39">
        <f>1-K39</f>
        <v>0.15410000000000001</v>
      </c>
      <c r="H39">
        <f>0.5+D39</f>
        <v>2.5</v>
      </c>
      <c r="I39">
        <v>0.75</v>
      </c>
      <c r="J39">
        <v>1.5</v>
      </c>
      <c r="K39" s="3">
        <v>0.84589999999999999</v>
      </c>
      <c r="L39">
        <v>3</v>
      </c>
      <c r="M39" s="4">
        <v>4</v>
      </c>
      <c r="N39">
        <f>M39+L39+(E39*P39+F39*(1-P39))*C39+((E39-1)*P39+F39*(1-P39))*D39+H39*G39</f>
        <v>19.539250000000003</v>
      </c>
      <c r="O39" s="1">
        <v>6.3</v>
      </c>
      <c r="P39" s="3">
        <v>1</v>
      </c>
      <c r="Q39">
        <f>(O39+B40*(1-P39))*B42</f>
        <v>3.6346153846153841</v>
      </c>
      <c r="R39">
        <f>O39*G39/(E39-1)+(1-K39)*G39/(E39-1)</f>
        <v>0.41965266244725741</v>
      </c>
      <c r="S39">
        <f>(R39)*B42</f>
        <v>0.24210730525803309</v>
      </c>
      <c r="T39">
        <f>M39+I39+(J39+D39)*(1-K39)+H39*G39</f>
        <v>5.6745999999999999</v>
      </c>
      <c r="U39">
        <f>B39*(N39+Q39*(1-B44))+(1-B39)*(T39+S39*(1-B44))</f>
        <v>23.173865384615386</v>
      </c>
      <c r="V39" s="4">
        <v>11</v>
      </c>
      <c r="W39" t="s">
        <v>143</v>
      </c>
    </row>
    <row r="40" spans="1:23" x14ac:dyDescent="0.25">
      <c r="A40" t="s">
        <v>97</v>
      </c>
      <c r="B40">
        <v>0</v>
      </c>
      <c r="C40" s="4">
        <v>1.7</v>
      </c>
      <c r="D40" s="4">
        <v>2.75</v>
      </c>
      <c r="E40" s="3">
        <v>6.2</v>
      </c>
      <c r="F40" s="3">
        <v>11.15</v>
      </c>
      <c r="G40">
        <f>1-K40</f>
        <v>0.15410000000000001</v>
      </c>
      <c r="H40">
        <f>0.5+D40</f>
        <v>3.25</v>
      </c>
      <c r="I40">
        <v>0.75</v>
      </c>
      <c r="J40">
        <v>1.5</v>
      </c>
      <c r="K40" s="3">
        <v>0.84589999999999999</v>
      </c>
      <c r="L40">
        <v>3</v>
      </c>
      <c r="M40" s="4">
        <v>4</v>
      </c>
      <c r="N40">
        <f>M40+L40+(E40*P40+F40*(1-P40))*C40+((E40-1)*P40+F40*(1-P40))*D40+H40*G40</f>
        <v>32.804164250000007</v>
      </c>
      <c r="O40" s="1">
        <v>7.9</v>
      </c>
      <c r="P40" s="3">
        <v>0.98129999999999995</v>
      </c>
      <c r="Q40">
        <f>(O40+B41*(1-P40))*B42 + 21/26 * 4.2</f>
        <v>8.3815384615384634</v>
      </c>
      <c r="R40">
        <f>O40*G40/(E40-1)+(1-K40)*G40/(E40-1)</f>
        <v>0.2386801557692308</v>
      </c>
      <c r="S40">
        <f>(R40)*B42</f>
        <v>0.13770008986686391</v>
      </c>
      <c r="T40">
        <f>M40+I40+(J40+D40)*(1-K40)+H40*G40</f>
        <v>5.9057500000000003</v>
      </c>
      <c r="U40">
        <f>B40*(N40+Q40*(1-B44))+(1-B40)*(T40+S40*(1-B44))</f>
        <v>6.0434500898668642</v>
      </c>
      <c r="V40" s="4">
        <v>13</v>
      </c>
      <c r="W40" t="s">
        <v>142</v>
      </c>
    </row>
    <row r="41" spans="1:23" x14ac:dyDescent="0.25">
      <c r="A41" t="s">
        <v>39</v>
      </c>
      <c r="B41">
        <v>40</v>
      </c>
    </row>
    <row r="42" spans="1:23" x14ac:dyDescent="0.25">
      <c r="A42" t="s">
        <v>107</v>
      </c>
      <c r="B42" s="4">
        <f>(4+21/6)/13</f>
        <v>0.57692307692307687</v>
      </c>
      <c r="D42" s="2" t="s">
        <v>144</v>
      </c>
    </row>
    <row r="43" spans="1:23" x14ac:dyDescent="0.25">
      <c r="A43" t="s">
        <v>15</v>
      </c>
      <c r="B43">
        <f xml:space="preserve"> ( V36*B36*P36+V37*B37*P37+V38*B38*P38+V39*B39*P39+V40*B40*P40 ) / (U36+U37+U38+U39+U40) * 60</f>
        <v>29.532200750294884</v>
      </c>
    </row>
    <row r="44" spans="1:23" x14ac:dyDescent="0.25">
      <c r="A44" t="s">
        <v>35</v>
      </c>
      <c r="B44">
        <f>IF(SUM(Q36:Q40) &gt; 0, 0, 1)</f>
        <v>0</v>
      </c>
    </row>
    <row r="46" spans="1:23" x14ac:dyDescent="0.25">
      <c r="A46" t="s">
        <v>150</v>
      </c>
      <c r="C46" s="2" t="s">
        <v>147</v>
      </c>
    </row>
    <row r="47" spans="1:23" x14ac:dyDescent="0.25">
      <c r="A47" t="s">
        <v>140</v>
      </c>
      <c r="B47">
        <v>1</v>
      </c>
      <c r="C47" s="4">
        <v>2.2999999999999998</v>
      </c>
      <c r="D47" s="4">
        <v>2.1</v>
      </c>
      <c r="E47" s="3">
        <v>3.06</v>
      </c>
      <c r="F47" s="3">
        <v>4.75</v>
      </c>
      <c r="G47">
        <f>1-K47</f>
        <v>0.25</v>
      </c>
      <c r="H47">
        <f>0.5+D47</f>
        <v>2.6</v>
      </c>
      <c r="I47">
        <v>0.75</v>
      </c>
      <c r="J47">
        <v>1.5</v>
      </c>
      <c r="K47" s="3">
        <v>0.75</v>
      </c>
      <c r="L47">
        <v>3</v>
      </c>
      <c r="M47" s="4">
        <v>4</v>
      </c>
      <c r="N47">
        <f>M47+L47+(E47*P47+F47*(1-P47))*C47+((E47-1)*P47+F47*(1-P47))*D47+H47*G47</f>
        <v>19.021628799999998</v>
      </c>
      <c r="O47" s="1">
        <v>18.5</v>
      </c>
      <c r="P47" s="3">
        <v>0.99919999999999998</v>
      </c>
      <c r="Q47">
        <f>(O47+B52*(1-P47))*B53</f>
        <v>9.981353846153846</v>
      </c>
      <c r="R47">
        <f>O47*G47/(E47-1)+(1-K47)*G47/(E47-1)</f>
        <v>2.2754854368932036</v>
      </c>
      <c r="S47">
        <f>(R47)*B53</f>
        <v>1.2252613890963404</v>
      </c>
      <c r="T47">
        <f>M47+I47+(J47+D47)*(1-K47)+H47*G47</f>
        <v>6.3000000000000007</v>
      </c>
      <c r="U47">
        <f>B47*(N47+Q47*(1-B55))+(1-B47)*(T47+S47*(1-B55))</f>
        <v>29.002982646153846</v>
      </c>
      <c r="V47" s="4">
        <v>14</v>
      </c>
      <c r="W47" t="s">
        <v>143</v>
      </c>
    </row>
    <row r="48" spans="1:23" x14ac:dyDescent="0.25">
      <c r="A48" t="s">
        <v>141</v>
      </c>
      <c r="B48">
        <v>1</v>
      </c>
      <c r="C48" s="4">
        <v>2.2000000000000002</v>
      </c>
      <c r="D48" s="4">
        <v>2</v>
      </c>
      <c r="E48" s="3">
        <v>3.56</v>
      </c>
      <c r="F48" s="3">
        <v>4.13</v>
      </c>
      <c r="G48">
        <f>1-K48</f>
        <v>0.17969999999999997</v>
      </c>
      <c r="H48">
        <f>0.5+D48</f>
        <v>2.5</v>
      </c>
      <c r="I48">
        <v>0.75</v>
      </c>
      <c r="J48">
        <v>1.5</v>
      </c>
      <c r="K48" s="3">
        <v>0.82030000000000003</v>
      </c>
      <c r="L48">
        <v>3</v>
      </c>
      <c r="M48" s="4">
        <v>4</v>
      </c>
      <c r="N48">
        <f>M48+L48+(E48*P48+F48*(1-P48))*C48+((E48-1)*P48+F48*(1-P48))*D48+H48*G48</f>
        <v>20.511099999999999</v>
      </c>
      <c r="O48" s="1">
        <v>25.8</v>
      </c>
      <c r="P48" s="3">
        <v>0.97499999999999998</v>
      </c>
      <c r="Q48">
        <f>(O48+B52*(1-P48))*B53</f>
        <v>14.511538461538462</v>
      </c>
      <c r="R48">
        <f>O48*G48/(E48-1)+(1-K48)*G48/(E48-1)</f>
        <v>1.8236531601562498</v>
      </c>
      <c r="S48">
        <f>(R48)*B53</f>
        <v>0.98196708623798057</v>
      </c>
      <c r="T48">
        <f>M48+I48+(J48+D48)*(1-K48)+H48*G48</f>
        <v>5.8281999999999998</v>
      </c>
      <c r="U48">
        <f>B48*(N48+Q48*(1-B55))+(1-B48)*(T48+S48*(1-B55))</f>
        <v>35.022638461538463</v>
      </c>
      <c r="V48" s="4">
        <v>16</v>
      </c>
      <c r="W48" t="s">
        <v>143</v>
      </c>
    </row>
    <row r="49" spans="1:23" x14ac:dyDescent="0.25">
      <c r="A49" t="s">
        <v>141</v>
      </c>
      <c r="B49">
        <v>1</v>
      </c>
      <c r="C49" s="4">
        <v>2.2000000000000002</v>
      </c>
      <c r="D49" s="4">
        <v>2</v>
      </c>
      <c r="E49" s="3">
        <v>3.56</v>
      </c>
      <c r="F49" s="3">
        <v>4.13</v>
      </c>
      <c r="G49">
        <f>1-K49</f>
        <v>0.17969999999999997</v>
      </c>
      <c r="H49">
        <f>0.5+D49</f>
        <v>2.5</v>
      </c>
      <c r="I49">
        <v>0.75</v>
      </c>
      <c r="J49">
        <v>1.5</v>
      </c>
      <c r="K49" s="3">
        <v>0.82030000000000003</v>
      </c>
      <c r="L49">
        <v>3</v>
      </c>
      <c r="M49" s="4">
        <v>4</v>
      </c>
      <c r="N49">
        <f>M49+L49+(E49*P49+F49*(1-P49))*C49+((E49-1)*P49+F49*(1-P49))*D49+H49*G49</f>
        <v>20.511099999999999</v>
      </c>
      <c r="O49" s="1">
        <v>25.8</v>
      </c>
      <c r="P49" s="3">
        <v>0.97499999999999998</v>
      </c>
      <c r="Q49">
        <f>(O49+B52*(1-P49))*B53</f>
        <v>14.511538461538462</v>
      </c>
      <c r="R49">
        <f>O49*G49/(E49-1)+(1-K49)*G49/(E49-1)</f>
        <v>1.8236531601562498</v>
      </c>
      <c r="S49">
        <f>(R49)*B53</f>
        <v>0.98196708623798057</v>
      </c>
      <c r="T49">
        <f>M49+I49+(J49+D49)*(1-K49)+H49*G49</f>
        <v>5.8281999999999998</v>
      </c>
      <c r="U49">
        <f>B49*(N49+Q49*(1-B55))+(1-B49)*(T49+S49*(1-B55))</f>
        <v>35.022638461538463</v>
      </c>
      <c r="V49" s="4">
        <v>16</v>
      </c>
      <c r="W49" t="s">
        <v>143</v>
      </c>
    </row>
    <row r="50" spans="1:23" x14ac:dyDescent="0.25">
      <c r="A50" t="s">
        <v>96</v>
      </c>
      <c r="B50">
        <v>1</v>
      </c>
      <c r="C50" s="4">
        <v>2.2000000000000002</v>
      </c>
      <c r="D50" s="4">
        <v>2</v>
      </c>
      <c r="E50" s="3">
        <v>3.02</v>
      </c>
      <c r="F50" s="3">
        <v>3.02</v>
      </c>
      <c r="G50">
        <f>1-K50</f>
        <v>0.13229999999999997</v>
      </c>
      <c r="H50">
        <f>0.5+D50</f>
        <v>2.5</v>
      </c>
      <c r="I50">
        <v>0.75</v>
      </c>
      <c r="J50">
        <v>1.5</v>
      </c>
      <c r="K50" s="3">
        <v>0.86770000000000003</v>
      </c>
      <c r="L50">
        <v>3</v>
      </c>
      <c r="M50" s="4">
        <v>4</v>
      </c>
      <c r="N50">
        <f>M50+L50+(E50*P50+F50*(1-P50))*C50+((E50-1)*P50+F50*(1-P50))*D50+H50*G50</f>
        <v>18.014749999999999</v>
      </c>
      <c r="O50" s="1">
        <v>10.8</v>
      </c>
      <c r="P50" s="3">
        <v>1</v>
      </c>
      <c r="Q50">
        <f>(O50+B51*(1-P50))*B53</f>
        <v>5.8153846153846152</v>
      </c>
      <c r="R50">
        <f>O50*G50/(E50-1)+(1-K50)*G50/(E50-1)</f>
        <v>0.71601152970297022</v>
      </c>
      <c r="S50">
        <f>(R50)*B53</f>
        <v>0.38554466984006086</v>
      </c>
      <c r="T50">
        <f>M50+I50+(J50+D50)*(1-K50)+H50*G50</f>
        <v>5.5438000000000001</v>
      </c>
      <c r="U50">
        <f>B50*(N50+Q50*(1-B55))+(1-B50)*(T50+S50*(1-B55))</f>
        <v>23.830134615384615</v>
      </c>
      <c r="V50" s="4">
        <v>11</v>
      </c>
      <c r="W50" t="s">
        <v>143</v>
      </c>
    </row>
    <row r="51" spans="1:23" x14ac:dyDescent="0.25">
      <c r="A51" t="s">
        <v>97</v>
      </c>
      <c r="B51">
        <v>0</v>
      </c>
      <c r="C51" s="4">
        <v>1.7</v>
      </c>
      <c r="D51" s="4">
        <v>3.25</v>
      </c>
      <c r="E51" s="3">
        <v>4.1900000000000004</v>
      </c>
      <c r="F51" s="3">
        <v>9.1</v>
      </c>
      <c r="G51">
        <f>1-K51</f>
        <v>0.13229999999999997</v>
      </c>
      <c r="H51">
        <f>0.5+D51</f>
        <v>3.75</v>
      </c>
      <c r="I51">
        <v>0.75</v>
      </c>
      <c r="J51">
        <v>1.5</v>
      </c>
      <c r="K51" s="3">
        <v>0.86770000000000003</v>
      </c>
      <c r="L51">
        <v>3</v>
      </c>
      <c r="M51" s="4">
        <v>4</v>
      </c>
      <c r="N51">
        <f>M51+L51+(E51*P51+F51*(1-P51))*C51+((E51-1)*P51+F51*(1-P51))*D51+H51*G51</f>
        <v>25.807749100000002</v>
      </c>
      <c r="O51" s="1">
        <v>16.3</v>
      </c>
      <c r="P51" s="3">
        <v>0.97019999999999995</v>
      </c>
      <c r="Q51">
        <f>(O51+B52*(1-P51))*B53 + 21/26</f>
        <v>10.322738461538464</v>
      </c>
      <c r="R51">
        <f>O51*G51/(E51-1)+(1-K51)*G51/(E51-1)</f>
        <v>0.68150259874608143</v>
      </c>
      <c r="S51">
        <f>(R51)*B53</f>
        <v>0.36696293778635153</v>
      </c>
      <c r="T51">
        <f>M51+I51+(J51+D51)*(1-K51)+H51*G51</f>
        <v>5.8745500000000002</v>
      </c>
      <c r="U51">
        <f>B51*(N51+Q51*(1-B55))+(1-B51)*(T51+S51*(1-B55))</f>
        <v>6.2415129377863519</v>
      </c>
      <c r="V51" s="4">
        <v>13</v>
      </c>
      <c r="W51" t="s">
        <v>143</v>
      </c>
    </row>
    <row r="52" spans="1:23" x14ac:dyDescent="0.25">
      <c r="A52" t="s">
        <v>39</v>
      </c>
      <c r="B52">
        <v>46</v>
      </c>
    </row>
    <row r="53" spans="1:23" x14ac:dyDescent="0.25">
      <c r="A53" t="s">
        <v>107</v>
      </c>
      <c r="B53" s="4">
        <f>(4+21/7)/13</f>
        <v>0.53846153846153844</v>
      </c>
      <c r="D53" s="2" t="s">
        <v>151</v>
      </c>
    </row>
    <row r="54" spans="1:23" x14ac:dyDescent="0.25">
      <c r="A54" t="s">
        <v>15</v>
      </c>
      <c r="B54">
        <f xml:space="preserve"> ( V47*B47*P47+V48*B48*P48+V49*B49*P49+V50*B50*P50+V51*B51*P51 ) / (U47+U48+U49+U50+U51) * 60</f>
        <v>26.110055956004395</v>
      </c>
    </row>
    <row r="55" spans="1:23" x14ac:dyDescent="0.25">
      <c r="A55" t="s">
        <v>35</v>
      </c>
      <c r="B55">
        <f>IF(SUM(Q47:Q51) &gt; 0, 0, 1)</f>
        <v>0</v>
      </c>
    </row>
    <row r="57" spans="1:23" x14ac:dyDescent="0.25">
      <c r="A57" t="s">
        <v>179</v>
      </c>
      <c r="C57" s="2" t="s">
        <v>178</v>
      </c>
    </row>
    <row r="58" spans="1:23" x14ac:dyDescent="0.25">
      <c r="A58" t="s">
        <v>98</v>
      </c>
      <c r="B58">
        <v>1</v>
      </c>
      <c r="C58" s="4">
        <v>2.2000000000000002</v>
      </c>
      <c r="D58" s="4">
        <v>2</v>
      </c>
      <c r="E58" s="3">
        <v>3.37</v>
      </c>
      <c r="F58" s="3">
        <v>3.37</v>
      </c>
      <c r="G58">
        <f>1-K58</f>
        <v>0.1673</v>
      </c>
      <c r="H58">
        <f>0.5+D58</f>
        <v>2.5</v>
      </c>
      <c r="I58">
        <v>0.75</v>
      </c>
      <c r="J58">
        <v>1.5</v>
      </c>
      <c r="K58" s="3">
        <v>0.8327</v>
      </c>
      <c r="L58">
        <v>3</v>
      </c>
      <c r="M58" s="4">
        <v>6.5</v>
      </c>
      <c r="N58">
        <f>M58+L58+(E58*P58+F58*(1-P58))*C58+((E58-1)*P58+F58*(1-P58))*D58+H58*G58</f>
        <v>22.072250000000004</v>
      </c>
      <c r="O58" s="1">
        <v>5.0999999999999996</v>
      </c>
      <c r="P58" s="3">
        <v>1</v>
      </c>
      <c r="Q58">
        <f>(O58+B63*(1-P58))*B64</f>
        <v>2.8050000000000002</v>
      </c>
      <c r="R58">
        <f>O58*G58/(E58-1)+(1-K58)*G58/(E58-1)</f>
        <v>0.37182248523206746</v>
      </c>
      <c r="S58">
        <f>(R58)*B64</f>
        <v>0.20450236687763712</v>
      </c>
      <c r="T58">
        <f>M58+I58+(J58+D58)*(1-K58)+H58*G58</f>
        <v>8.2538</v>
      </c>
      <c r="U58">
        <f>B58*(N58+Q58*(1-B66))+(1-B58)*(T58+S58*(1-B66))</f>
        <v>24.877250000000004</v>
      </c>
      <c r="V58" s="4">
        <v>10</v>
      </c>
    </row>
    <row r="59" spans="1:23" x14ac:dyDescent="0.25">
      <c r="A59" t="s">
        <v>99</v>
      </c>
      <c r="B59">
        <v>1</v>
      </c>
      <c r="C59" s="4">
        <v>2.2999999999999998</v>
      </c>
      <c r="D59" s="4">
        <v>3.1</v>
      </c>
      <c r="E59" s="3">
        <v>3.24</v>
      </c>
      <c r="F59" s="3">
        <v>5.38</v>
      </c>
      <c r="G59">
        <f>1-K59</f>
        <v>0.14019999999999999</v>
      </c>
      <c r="H59">
        <f>0.5+D59</f>
        <v>3.6</v>
      </c>
      <c r="I59">
        <v>0.75</v>
      </c>
      <c r="J59">
        <v>1.5</v>
      </c>
      <c r="K59" s="3">
        <v>0.85980000000000001</v>
      </c>
      <c r="L59">
        <v>3</v>
      </c>
      <c r="M59" s="4">
        <v>6.5</v>
      </c>
      <c r="N59">
        <f>M59+L59+(E59*P59+F59*(1-P59))*C59+((E59-1)*P59+F59*(1-P59))*D59+H59*G59</f>
        <v>24.419772799999997</v>
      </c>
      <c r="O59" s="1">
        <v>12.5</v>
      </c>
      <c r="P59" s="3">
        <v>0.99870000000000003</v>
      </c>
      <c r="Q59">
        <f>(O59+B63*(1-P59))*B64</f>
        <v>6.9021699999999999</v>
      </c>
      <c r="R59">
        <f>O59*G59/(E59-1)+(1-K59)*G59/(E59-1)</f>
        <v>0.79114108928571414</v>
      </c>
      <c r="S59">
        <f>(R59)*B64</f>
        <v>0.43512759910714283</v>
      </c>
      <c r="T59">
        <f>M59+I59+(J59+D59)*(1-K59)+H59*G59</f>
        <v>8.3996399999999998</v>
      </c>
      <c r="U59">
        <f>B59*(N59+Q59*(1-B66))+(1-B59)*(T59+S59*(1-B66))</f>
        <v>31.321942799999995</v>
      </c>
      <c r="V59" s="4">
        <v>8</v>
      </c>
    </row>
    <row r="60" spans="1:23" x14ac:dyDescent="0.25">
      <c r="A60" t="s">
        <v>100</v>
      </c>
      <c r="B60">
        <v>1</v>
      </c>
      <c r="C60" s="4">
        <v>2.2000000000000002</v>
      </c>
      <c r="D60" s="4">
        <v>3.25</v>
      </c>
      <c r="E60" s="3">
        <v>3.44</v>
      </c>
      <c r="F60" s="3">
        <v>8.65</v>
      </c>
      <c r="G60">
        <f>1-K60</f>
        <v>0.18169999999999997</v>
      </c>
      <c r="H60">
        <f>0.5+D60</f>
        <v>3.75</v>
      </c>
      <c r="I60">
        <v>0.75</v>
      </c>
      <c r="J60">
        <v>1.5</v>
      </c>
      <c r="K60" s="3">
        <v>0.81830000000000003</v>
      </c>
      <c r="L60">
        <v>3</v>
      </c>
      <c r="M60" s="4">
        <v>6.5</v>
      </c>
      <c r="N60">
        <f>M60+L60+(E60*P60+F60*(1-P60))*C60+((E60-1)*P60+F60*(1-P60))*D60+H60*G60</f>
        <v>25.742664000000001</v>
      </c>
      <c r="O60" s="1">
        <v>10.4</v>
      </c>
      <c r="P60" s="3">
        <v>0.998</v>
      </c>
      <c r="Q60">
        <f>(O60+B63*(1-P60))*B64</f>
        <v>5.7618000000000009</v>
      </c>
      <c r="R60">
        <f>O60*G60/(E60-1)+(1-K60)*G60/(E60-1)</f>
        <v>0.78798970901639342</v>
      </c>
      <c r="S60">
        <f>(R60)*B64</f>
        <v>0.43339433995901644</v>
      </c>
      <c r="T60">
        <f>M60+I60+(J60+D60)*(1-K60)+H60*G60</f>
        <v>8.7944499999999994</v>
      </c>
      <c r="U60">
        <f>B60*(N60+Q60*(1-B66))+(1-B60)*(T60+S60*(1-B66))</f>
        <v>31.504464000000002</v>
      </c>
      <c r="V60" s="4">
        <v>11</v>
      </c>
    </row>
    <row r="61" spans="1:23" x14ac:dyDescent="0.25">
      <c r="A61" t="s">
        <v>96</v>
      </c>
      <c r="B61">
        <v>1</v>
      </c>
      <c r="C61" s="4">
        <v>2.2000000000000002</v>
      </c>
      <c r="D61" s="4">
        <v>2</v>
      </c>
      <c r="E61" s="3">
        <v>3.89</v>
      </c>
      <c r="F61" s="3">
        <v>3.89</v>
      </c>
      <c r="G61">
        <f>1-K61</f>
        <v>0.15410000000000001</v>
      </c>
      <c r="H61">
        <f>0.5+D61</f>
        <v>2.5</v>
      </c>
      <c r="I61">
        <v>0.75</v>
      </c>
      <c r="J61">
        <v>1.5</v>
      </c>
      <c r="K61" s="3">
        <v>0.84589999999999999</v>
      </c>
      <c r="L61">
        <v>3</v>
      </c>
      <c r="M61" s="4">
        <v>6.5</v>
      </c>
      <c r="N61">
        <f>M61+L61+(E61*P61+F61*(1-P61))*C61+((E61-1)*P61+F61*(1-P61))*D61+H61*G61</f>
        <v>24.22325</v>
      </c>
      <c r="O61" s="1">
        <v>7.4</v>
      </c>
      <c r="P61" s="3">
        <v>1</v>
      </c>
      <c r="Q61">
        <f>(O61+B52*(1-P61))*B64</f>
        <v>4.07</v>
      </c>
      <c r="R61">
        <f>O61*G61/(E61-1)+(1-K61)*G61/(E61-1)</f>
        <v>0.40279820415224915</v>
      </c>
      <c r="S61">
        <f>(R61)*B64</f>
        <v>0.22153901228373704</v>
      </c>
      <c r="T61">
        <f>M61+I61+(J61+D61)*(1-K61)+H61*G61</f>
        <v>8.1745999999999999</v>
      </c>
      <c r="U61">
        <f>B61*(N61+Q61*(1-B66))+(1-B61)*(T61+S61*(1-B66))</f>
        <v>28.29325</v>
      </c>
      <c r="V61" s="4">
        <v>11</v>
      </c>
    </row>
    <row r="62" spans="1:23" x14ac:dyDescent="0.25">
      <c r="A62" t="s">
        <v>97</v>
      </c>
      <c r="B62">
        <v>1</v>
      </c>
      <c r="C62" s="4">
        <v>1.7</v>
      </c>
      <c r="D62" s="4">
        <v>3.25</v>
      </c>
      <c r="E62" s="3">
        <v>5.5</v>
      </c>
      <c r="F62" s="3">
        <v>9.4700000000000006</v>
      </c>
      <c r="G62">
        <f>1-K62</f>
        <v>0.15410000000000001</v>
      </c>
      <c r="H62">
        <f>0.5+D62</f>
        <v>3.75</v>
      </c>
      <c r="I62">
        <v>0.75</v>
      </c>
      <c r="J62">
        <v>1.5</v>
      </c>
      <c r="K62" s="3">
        <v>0.84589999999999999</v>
      </c>
      <c r="L62">
        <v>3</v>
      </c>
      <c r="M62" s="4">
        <v>6.5</v>
      </c>
      <c r="N62">
        <f>M62+L62+(E62*P62+F62*(1-P62))*C62+((E62-1)*P62+F62*(1-P62))*D62+H62*G62</f>
        <v>35.546052800000005</v>
      </c>
      <c r="O62" s="1">
        <v>17.399999999999999</v>
      </c>
      <c r="P62" s="3">
        <v>0.93479999999999996</v>
      </c>
      <c r="Q62">
        <f>(O62+B63*(1-P62))*B64 + 21/26</f>
        <v>11.74037230769231</v>
      </c>
      <c r="R62">
        <f>O62*G62/(E62-1)+(1-K62)*G62/(E62-1)</f>
        <v>0.60113040222222225</v>
      </c>
      <c r="S62">
        <f>(R62)*B64</f>
        <v>0.33062172122222228</v>
      </c>
      <c r="T62">
        <f>M62+I62+(J62+D62)*(1-K62)+H62*G62</f>
        <v>8.5598500000000008</v>
      </c>
      <c r="U62">
        <f>B62*(N62+Q62*(1-B66))+(1-B62)*(T62+S62*(1-B66))</f>
        <v>47.286425107692317</v>
      </c>
      <c r="V62" s="4">
        <v>13</v>
      </c>
    </row>
    <row r="63" spans="1:23" x14ac:dyDescent="0.25">
      <c r="A63" t="s">
        <v>39</v>
      </c>
      <c r="B63">
        <v>38</v>
      </c>
    </row>
    <row r="64" spans="1:23" x14ac:dyDescent="0.25">
      <c r="A64" t="s">
        <v>107</v>
      </c>
      <c r="B64" s="4">
        <v>0.55000000000000004</v>
      </c>
      <c r="D64" s="2" t="s">
        <v>180</v>
      </c>
    </row>
    <row r="65" spans="1:22" x14ac:dyDescent="0.25">
      <c r="A65" t="s">
        <v>15</v>
      </c>
      <c r="B65">
        <f xml:space="preserve"> ( V58*B58+V59*B59+V60*B60+V61*B61+V62*B62 ) / (U58+U59+U60+U61+U62) * 60</f>
        <v>19.475349766856329</v>
      </c>
    </row>
    <row r="66" spans="1:22" x14ac:dyDescent="0.25">
      <c r="A66" t="s">
        <v>35</v>
      </c>
      <c r="B66">
        <f>IF(SUM(Q58:Q62) &gt; 0, 0, 1)</f>
        <v>0</v>
      </c>
    </row>
    <row r="68" spans="1:22" x14ac:dyDescent="0.25">
      <c r="A68" t="s">
        <v>184</v>
      </c>
      <c r="C68" s="2" t="s">
        <v>147</v>
      </c>
    </row>
    <row r="69" spans="1:22" x14ac:dyDescent="0.25">
      <c r="A69" t="s">
        <v>98</v>
      </c>
      <c r="B69">
        <v>1</v>
      </c>
      <c r="C69" s="4">
        <v>2.2000000000000002</v>
      </c>
      <c r="D69" s="4">
        <v>2</v>
      </c>
      <c r="E69" s="3">
        <v>2.81</v>
      </c>
      <c r="F69" s="3">
        <v>2.81</v>
      </c>
      <c r="G69">
        <f>1-K69</f>
        <v>0.1673</v>
      </c>
      <c r="H69">
        <f>0.5+D69</f>
        <v>2.5</v>
      </c>
      <c r="I69">
        <v>0.75</v>
      </c>
      <c r="J69">
        <v>1.5</v>
      </c>
      <c r="K69" s="3">
        <v>0.8327</v>
      </c>
      <c r="L69">
        <v>3</v>
      </c>
      <c r="M69" s="4">
        <v>6</v>
      </c>
      <c r="N69">
        <f>M69+L69+(E69*P69+F69*(1-P69))*C69+((E69-1)*P69+F69*(1-P69))*D69+H69*G69</f>
        <v>19.22025</v>
      </c>
      <c r="O69" s="1">
        <v>4</v>
      </c>
      <c r="P69" s="3">
        <v>1</v>
      </c>
      <c r="Q69">
        <f>(O69+B74*(1-P69))*B75</f>
        <v>2.2000000000000002</v>
      </c>
      <c r="R69">
        <f>O69*G69/(E69-1)+(1-K69)*G69/(E69-1)</f>
        <v>0.38518745303867402</v>
      </c>
      <c r="S69">
        <f>(R69)*B75</f>
        <v>0.21185309917127074</v>
      </c>
      <c r="T69">
        <f>M69+I69+(J69+D69)*(1-K69)+H69*G69</f>
        <v>7.7538</v>
      </c>
      <c r="U69">
        <f>B69*(N69+Q69*(1-B77))+(1-B69)*(T69+S69*(1-B77))</f>
        <v>21.420249999999999</v>
      </c>
      <c r="V69" s="4">
        <v>10</v>
      </c>
    </row>
    <row r="70" spans="1:22" x14ac:dyDescent="0.25">
      <c r="A70" t="s">
        <v>99</v>
      </c>
      <c r="B70">
        <v>1</v>
      </c>
      <c r="C70" s="4">
        <v>2.2999999999999998</v>
      </c>
      <c r="D70" s="4">
        <v>3.1</v>
      </c>
      <c r="E70" s="3">
        <v>2.59</v>
      </c>
      <c r="F70" s="3">
        <v>6</v>
      </c>
      <c r="G70">
        <f>1-K70</f>
        <v>0.14019999999999999</v>
      </c>
      <c r="H70">
        <f>0.5+D70</f>
        <v>3.6</v>
      </c>
      <c r="I70">
        <v>0.75</v>
      </c>
      <c r="J70">
        <v>1.5</v>
      </c>
      <c r="K70" s="3">
        <v>0.85980000000000001</v>
      </c>
      <c r="L70">
        <v>3</v>
      </c>
      <c r="M70" s="4">
        <v>6</v>
      </c>
      <c r="N70">
        <f>M70+L70+(E70*P70+F70*(1-P70))*C70+((E70-1)*P70+F70*(1-P70))*D70+H70*G70</f>
        <v>20.392871399999997</v>
      </c>
      <c r="O70" s="1">
        <v>9.1</v>
      </c>
      <c r="P70" s="3">
        <v>0.99990000000000001</v>
      </c>
      <c r="Q70">
        <f>(O70+B74*(1-P70))*B75</f>
        <v>5.0070899999999998</v>
      </c>
      <c r="R70">
        <f>O70*G70/(E70-1)+(1-K70)*G70/(E70-1)</f>
        <v>0.81476480503144655</v>
      </c>
      <c r="S70">
        <f>(R70)*B75</f>
        <v>0.44812064276729563</v>
      </c>
      <c r="T70">
        <f>M70+I70+(J70+D70)*(1-K70)+H70*G70</f>
        <v>7.8996399999999998</v>
      </c>
      <c r="U70">
        <f>B70*(N70+Q70*(1-B77))+(1-B70)*(T70+S70*(1-B77))</f>
        <v>25.399961399999995</v>
      </c>
      <c r="V70" s="4">
        <v>8</v>
      </c>
    </row>
    <row r="71" spans="1:22" x14ac:dyDescent="0.25">
      <c r="A71" t="s">
        <v>100</v>
      </c>
      <c r="B71">
        <v>1</v>
      </c>
      <c r="C71" s="4">
        <v>2.2000000000000002</v>
      </c>
      <c r="D71" s="4">
        <v>3.25</v>
      </c>
      <c r="E71" s="3">
        <v>2.84</v>
      </c>
      <c r="F71" s="3">
        <v>7.63</v>
      </c>
      <c r="G71">
        <f>1-K71</f>
        <v>0.18169999999999997</v>
      </c>
      <c r="H71">
        <f>0.5+D71</f>
        <v>3.75</v>
      </c>
      <c r="I71">
        <v>0.75</v>
      </c>
      <c r="J71">
        <v>1.5</v>
      </c>
      <c r="K71" s="3">
        <v>0.81830000000000003</v>
      </c>
      <c r="L71">
        <v>3</v>
      </c>
      <c r="M71" s="4">
        <v>6</v>
      </c>
      <c r="N71">
        <f>M71+L71+(E71*P71+F71*(1-P71))*C71+((E71-1)*P71+F71*(1-P71))*D71+H71*G71</f>
        <v>21.932859399999998</v>
      </c>
      <c r="O71" s="1">
        <v>8.1</v>
      </c>
      <c r="P71" s="3">
        <v>0.99919999999999998</v>
      </c>
      <c r="Q71">
        <f>(O71+B74*(1-P71))*B75</f>
        <v>4.4717200000000004</v>
      </c>
      <c r="R71">
        <f>O71*G71/(E71-1)+(1-K71)*G71/(E71-1)</f>
        <v>0.81781787500000003</v>
      </c>
      <c r="S71">
        <f>(R71)*B75</f>
        <v>0.44979983125000006</v>
      </c>
      <c r="T71">
        <f>M71+I71+(J71+D71)*(1-K71)+H71*G71</f>
        <v>8.2944499999999994</v>
      </c>
      <c r="U71">
        <f>B71*(N71+Q71*(1-B77))+(1-B71)*(T71+S71*(1-B77))</f>
        <v>26.404579399999999</v>
      </c>
      <c r="V71" s="4">
        <v>11</v>
      </c>
    </row>
    <row r="72" spans="1:22" x14ac:dyDescent="0.25">
      <c r="A72" t="s">
        <v>96</v>
      </c>
      <c r="B72">
        <v>1</v>
      </c>
      <c r="C72" s="4">
        <v>2.2000000000000002</v>
      </c>
      <c r="D72" s="4">
        <v>2</v>
      </c>
      <c r="E72" s="3">
        <v>3.38</v>
      </c>
      <c r="F72" s="3">
        <v>5.45</v>
      </c>
      <c r="G72">
        <f>1-K72</f>
        <v>0.15410000000000001</v>
      </c>
      <c r="H72">
        <f>0.5+D72</f>
        <v>2.5</v>
      </c>
      <c r="I72">
        <v>0.75</v>
      </c>
      <c r="J72">
        <v>1.5</v>
      </c>
      <c r="K72" s="3">
        <v>0.84589999999999999</v>
      </c>
      <c r="L72">
        <v>3</v>
      </c>
      <c r="M72" s="4">
        <v>6</v>
      </c>
      <c r="N72">
        <f>M72+L72+(E72*P72+F72*(1-P72))*C72+((E72-1)*P72+F72*(1-P72))*D72+H72*G72</f>
        <v>21.590874599999999</v>
      </c>
      <c r="O72" s="1">
        <v>15.2</v>
      </c>
      <c r="P72" s="3">
        <v>0.99909999999999999</v>
      </c>
      <c r="Q72">
        <f>(O72+B63*(1-P72))*B75</f>
        <v>8.3788099999999996</v>
      </c>
      <c r="R72">
        <f>O72*G72/(E72-1)+(1-K72)*G72/(E72-1)</f>
        <v>0.99414571848739497</v>
      </c>
      <c r="S72">
        <f>(R72)*B75</f>
        <v>0.54678014516806728</v>
      </c>
      <c r="T72">
        <f>M72+I72+(J72+D72)*(1-K72)+H72*G72</f>
        <v>7.6745999999999999</v>
      </c>
      <c r="U72">
        <f>B72*(N72+Q72*(1-B77))+(1-B72)*(T72+S72*(1-B77))</f>
        <v>29.969684600000001</v>
      </c>
      <c r="V72" s="4">
        <v>11</v>
      </c>
    </row>
    <row r="73" spans="1:22" x14ac:dyDescent="0.25">
      <c r="A73" t="s">
        <v>97</v>
      </c>
      <c r="B73">
        <v>1</v>
      </c>
      <c r="C73" s="4">
        <v>1.7</v>
      </c>
      <c r="D73" s="4">
        <v>3.25</v>
      </c>
      <c r="E73" s="3">
        <v>4.41</v>
      </c>
      <c r="F73" s="3">
        <v>7.77</v>
      </c>
      <c r="G73">
        <f>1-K73</f>
        <v>0.15410000000000001</v>
      </c>
      <c r="H73">
        <f>0.5+D73</f>
        <v>3.75</v>
      </c>
      <c r="I73">
        <v>0.75</v>
      </c>
      <c r="J73">
        <v>1.5</v>
      </c>
      <c r="K73" s="3">
        <v>0.84589999999999999</v>
      </c>
      <c r="L73">
        <v>3</v>
      </c>
      <c r="M73" s="4">
        <v>6</v>
      </c>
      <c r="N73">
        <f>M73+L73+(E73*P73+F73*(1-P73))*C73+((E73-1)*P73+F73*(1-P73))*D73+H73*G73</f>
        <v>30.364276999999994</v>
      </c>
      <c r="O73" s="1">
        <v>19.100000000000001</v>
      </c>
      <c r="P73" s="3">
        <v>0.88900000000000001</v>
      </c>
      <c r="Q73">
        <f>(O73+B74*(1-P73))*B75 + 21/26</f>
        <v>13.63259230769231</v>
      </c>
      <c r="R73">
        <f>O73*G73/(E73-1)+(1-K73)*G73/(E73-1)</f>
        <v>0.87010463636363644</v>
      </c>
      <c r="S73">
        <f>(R73)*B75</f>
        <v>0.47855755000000005</v>
      </c>
      <c r="T73">
        <f>M73+I73+(J73+D73)*(1-K73)+H73*G73</f>
        <v>8.0598500000000008</v>
      </c>
      <c r="U73">
        <f>B73*(N73+Q73*(1-B77))+(1-B73)*(T73+S73*(1-B77))</f>
        <v>43.996869307692307</v>
      </c>
      <c r="V73" s="4">
        <v>13</v>
      </c>
    </row>
    <row r="74" spans="1:22" x14ac:dyDescent="0.25">
      <c r="A74" t="s">
        <v>39</v>
      </c>
      <c r="B74">
        <v>38</v>
      </c>
    </row>
    <row r="75" spans="1:22" x14ac:dyDescent="0.25">
      <c r="A75" t="s">
        <v>107</v>
      </c>
      <c r="B75" s="4">
        <v>0.55000000000000004</v>
      </c>
      <c r="D75" s="2" t="s">
        <v>180</v>
      </c>
    </row>
    <row r="76" spans="1:22" x14ac:dyDescent="0.25">
      <c r="A76" t="s">
        <v>15</v>
      </c>
      <c r="B76">
        <f xml:space="preserve"> ( V69*B69+V70*B70+V71*B71+V72*B72+V73*B73 ) / (U69+U70+U71+U72+U73) * 60</f>
        <v>21.604531206064944</v>
      </c>
    </row>
    <row r="77" spans="1:22" x14ac:dyDescent="0.25">
      <c r="A77" t="s">
        <v>35</v>
      </c>
      <c r="B77">
        <f>IF(SUM(Q69:Q73) &gt; 0, 0, 1)</f>
        <v>0</v>
      </c>
    </row>
    <row r="80" spans="1:22" x14ac:dyDescent="0.25">
      <c r="C80" s="2"/>
    </row>
    <row r="87" spans="4:4" x14ac:dyDescent="0.25">
      <c r="D87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workbookViewId="0">
      <selection activeCell="F55" sqref="F55"/>
    </sheetView>
  </sheetViews>
  <sheetFormatPr defaultRowHeight="15" x14ac:dyDescent="0.25"/>
  <cols>
    <col min="1" max="1" width="16.28515625" customWidth="1"/>
    <col min="2" max="2" width="7.7109375" bestFit="1" customWidth="1"/>
    <col min="3" max="3" width="5.85546875" style="4" customWidth="1"/>
    <col min="4" max="4" width="6.85546875" style="4" customWidth="1"/>
    <col min="5" max="5" width="9.85546875" style="3" customWidth="1"/>
    <col min="6" max="6" width="9.28515625" style="3" customWidth="1"/>
    <col min="7" max="7" width="7.85546875" customWidth="1"/>
    <col min="8" max="8" width="8.140625" customWidth="1"/>
    <col min="9" max="9" width="6.7109375" customWidth="1"/>
    <col min="10" max="10" width="5.85546875" customWidth="1"/>
    <col min="11" max="11" width="7.85546875" style="3" customWidth="1"/>
    <col min="12" max="12" width="4.5703125" customWidth="1"/>
    <col min="13" max="13" width="5.28515625" style="4" customWidth="1"/>
    <col min="14" max="14" width="8.140625" customWidth="1"/>
    <col min="15" max="15" width="7.140625" style="1" bestFit="1" customWidth="1"/>
    <col min="16" max="16" width="6.5703125" style="3" customWidth="1"/>
    <col min="17" max="17" width="7.42578125" customWidth="1"/>
    <col min="18" max="18" width="6.42578125" customWidth="1"/>
    <col min="19" max="19" width="8.28515625" customWidth="1"/>
    <col min="20" max="20" width="9.42578125" customWidth="1"/>
    <col min="21" max="21" width="9.140625" bestFit="1" customWidth="1"/>
    <col min="22" max="22" width="6.140625" style="4" customWidth="1"/>
  </cols>
  <sheetData>
    <row r="1" spans="1:22" x14ac:dyDescent="0.25">
      <c r="A1" t="s">
        <v>1</v>
      </c>
      <c r="B1" t="s">
        <v>31</v>
      </c>
      <c r="C1" s="4" t="s">
        <v>33</v>
      </c>
      <c r="D1" s="4" t="s">
        <v>34</v>
      </c>
      <c r="E1" s="3" t="s">
        <v>37</v>
      </c>
      <c r="F1" s="3" t="s">
        <v>38</v>
      </c>
      <c r="G1" t="s">
        <v>30</v>
      </c>
      <c r="H1" t="s">
        <v>23</v>
      </c>
      <c r="I1" t="s">
        <v>0</v>
      </c>
      <c r="J1" t="s">
        <v>16</v>
      </c>
      <c r="K1" s="3" t="s">
        <v>29</v>
      </c>
      <c r="L1" t="s">
        <v>32</v>
      </c>
      <c r="M1" s="4" t="s">
        <v>92</v>
      </c>
      <c r="N1" t="s">
        <v>28</v>
      </c>
      <c r="O1" s="1" t="s">
        <v>40</v>
      </c>
      <c r="P1" s="3" t="s">
        <v>36</v>
      </c>
      <c r="Q1" t="s">
        <v>24</v>
      </c>
      <c r="R1" t="s">
        <v>25</v>
      </c>
      <c r="S1" t="s">
        <v>26</v>
      </c>
      <c r="T1" t="s">
        <v>27</v>
      </c>
      <c r="U1" t="s">
        <v>6</v>
      </c>
      <c r="V1" s="4" t="s">
        <v>7</v>
      </c>
    </row>
    <row r="2" spans="1:22" x14ac:dyDescent="0.25">
      <c r="A2" t="s">
        <v>153</v>
      </c>
    </row>
    <row r="3" spans="1:22" x14ac:dyDescent="0.25">
      <c r="A3" t="s">
        <v>10</v>
      </c>
      <c r="B3">
        <v>1</v>
      </c>
      <c r="C3" s="4">
        <v>2.2000000000000002</v>
      </c>
      <c r="D3" s="4">
        <v>2</v>
      </c>
      <c r="E3" s="3">
        <v>2.0299999999999998</v>
      </c>
      <c r="F3" s="3">
        <v>2.0299999999999998</v>
      </c>
      <c r="G3">
        <f>1-K3</f>
        <v>0.19669999999999999</v>
      </c>
      <c r="H3">
        <f>0.5+D3</f>
        <v>2.5</v>
      </c>
      <c r="I3">
        <v>0.75</v>
      </c>
      <c r="J3">
        <v>1.5</v>
      </c>
      <c r="K3" s="3">
        <v>0.80330000000000001</v>
      </c>
      <c r="L3">
        <v>3</v>
      </c>
      <c r="M3" s="4">
        <v>4</v>
      </c>
      <c r="N3">
        <f>M3+L3+(E3*P3+F3*(1-P3))*C3+((E3-1)*P3+F3*(1-P3))*D3+H3*G3</f>
        <v>14.017749999999999</v>
      </c>
      <c r="O3" s="1">
        <v>6.1</v>
      </c>
      <c r="P3" s="3">
        <v>1</v>
      </c>
      <c r="Q3">
        <f>((O3-8)+B8*(1-P3))*B9</f>
        <v>-0.47500000000000009</v>
      </c>
      <c r="R3">
        <f>O3*G3/(E3-1)+(1-K3)*G3/(E3-1)</f>
        <v>1.2024863009708739</v>
      </c>
      <c r="S3">
        <f>(R3-8)*B9</f>
        <v>-1.6993784247572816</v>
      </c>
      <c r="T3">
        <f>M3+I3+(J3+D3)*(1-K3)+H3*G3</f>
        <v>5.9301999999999992</v>
      </c>
      <c r="U3">
        <f>B3*(N3+Q3*(1-B11))+(1-B3)*(T3+S3*(1-B11))</f>
        <v>14.017749999999999</v>
      </c>
      <c r="V3" s="4">
        <v>24</v>
      </c>
    </row>
    <row r="4" spans="1:22" x14ac:dyDescent="0.25">
      <c r="A4" t="s">
        <v>10</v>
      </c>
      <c r="B4">
        <v>1</v>
      </c>
      <c r="C4" s="4">
        <v>2.2000000000000002</v>
      </c>
      <c r="D4" s="4">
        <v>2</v>
      </c>
      <c r="E4" s="3">
        <v>2.0299999999999998</v>
      </c>
      <c r="F4" s="3">
        <v>2.0299999999999998</v>
      </c>
      <c r="G4">
        <f>1-K4</f>
        <v>0.19669999999999999</v>
      </c>
      <c r="H4">
        <f>0.5+D4</f>
        <v>2.5</v>
      </c>
      <c r="I4">
        <v>0.75</v>
      </c>
      <c r="J4">
        <v>1.5</v>
      </c>
      <c r="K4" s="3">
        <v>0.80330000000000001</v>
      </c>
      <c r="L4">
        <v>3</v>
      </c>
      <c r="M4" s="4">
        <v>4</v>
      </c>
      <c r="N4">
        <f>M4+L4+(E4*P4+F4*(1-P4))*C4+((E4-1)*P4+F4*(1-P4))*D4+H4*G4</f>
        <v>14.017749999999999</v>
      </c>
      <c r="O4" s="1">
        <v>6.1</v>
      </c>
      <c r="P4" s="3">
        <v>1</v>
      </c>
      <c r="Q4">
        <f>((O4-8)+B8*(1-P4))*B9</f>
        <v>-0.47500000000000009</v>
      </c>
      <c r="R4">
        <f>O4*G4/(E4-1)+(1-K4)*G4/(E4-1)</f>
        <v>1.2024863009708739</v>
      </c>
      <c r="S4">
        <f>(R4-8)*B9</f>
        <v>-1.6993784247572816</v>
      </c>
      <c r="T4">
        <f>M4+I4+(J4+D4)*(1-K4)+H4*G4</f>
        <v>5.9301999999999992</v>
      </c>
      <c r="U4">
        <f>B4*(N4+Q4*(1-B11))+(1-B4)*(T4+S4*(1-B11))</f>
        <v>14.017749999999999</v>
      </c>
      <c r="V4" s="4">
        <v>24</v>
      </c>
    </row>
    <row r="5" spans="1:22" x14ac:dyDescent="0.25">
      <c r="A5" t="s">
        <v>155</v>
      </c>
      <c r="B5">
        <v>1</v>
      </c>
      <c r="C5" s="4">
        <v>2.2000000000000002</v>
      </c>
      <c r="D5" s="4">
        <v>2.5</v>
      </c>
      <c r="E5" s="3">
        <v>1.85</v>
      </c>
      <c r="F5" s="3">
        <v>1.85</v>
      </c>
      <c r="G5">
        <f>1-K5</f>
        <v>9.3999999999999972E-2</v>
      </c>
      <c r="H5">
        <f>0.5+D5</f>
        <v>3</v>
      </c>
      <c r="I5">
        <v>0.75</v>
      </c>
      <c r="J5">
        <v>1.5</v>
      </c>
      <c r="K5" s="3">
        <v>0.90600000000000003</v>
      </c>
      <c r="L5">
        <v>3</v>
      </c>
      <c r="M5" s="4">
        <v>4</v>
      </c>
      <c r="N5">
        <f>M5+L5+(E5*P5+F5*(1-P5))*C5+((E5-1)*P5+F5*(1-P5))*D5+H5*G5</f>
        <v>13.477</v>
      </c>
      <c r="O5" s="1">
        <v>3.3</v>
      </c>
      <c r="P5" s="3">
        <v>1</v>
      </c>
      <c r="Q5">
        <f>((O5-8)+B8*(1-P5))*B9</f>
        <v>-1.175</v>
      </c>
      <c r="R5">
        <f>O5*G5/(E5-1)+(1-K5)*G5/(E5-1)</f>
        <v>0.3753364705882351</v>
      </c>
      <c r="S5">
        <f>(R5-8)*B9</f>
        <v>-1.9061658823529413</v>
      </c>
      <c r="T5">
        <f>M5+I5+(J5+D5)*(1-K5)+H5*G5</f>
        <v>5.4079999999999995</v>
      </c>
      <c r="U5">
        <f>B5*(N5+Q5*(1-B11))+(1-B5)*(T5+S5*(1-B11))</f>
        <v>13.477</v>
      </c>
      <c r="V5" s="4">
        <v>17</v>
      </c>
    </row>
    <row r="6" spans="1:22" x14ac:dyDescent="0.25">
      <c r="A6" t="s">
        <v>154</v>
      </c>
      <c r="B6">
        <v>1</v>
      </c>
      <c r="C6" s="4">
        <v>2.2000000000000002</v>
      </c>
      <c r="D6" s="4">
        <v>2.5</v>
      </c>
      <c r="E6" s="3">
        <v>1.8</v>
      </c>
      <c r="F6" s="3">
        <v>1.8</v>
      </c>
      <c r="G6">
        <f>1-K6</f>
        <v>9.9300000000000055E-2</v>
      </c>
      <c r="H6">
        <f>0.5+D6</f>
        <v>3</v>
      </c>
      <c r="I6">
        <v>0.75</v>
      </c>
      <c r="J6">
        <v>1.5</v>
      </c>
      <c r="K6" s="3">
        <v>0.90069999999999995</v>
      </c>
      <c r="L6">
        <v>3</v>
      </c>
      <c r="M6" s="4">
        <v>4</v>
      </c>
      <c r="N6">
        <f>M6+L6+(E6*P6+F6*(1-P6))*C6+((E6-1)*P6+F6*(1-P6))*D6+H6*G6</f>
        <v>13.258150000000002</v>
      </c>
      <c r="O6" s="1">
        <v>2</v>
      </c>
      <c r="P6" s="3">
        <v>0.99990000000000001</v>
      </c>
      <c r="Q6">
        <f>((O6-8)+B8*(1-P6))*B9</f>
        <v>-1.4982500000000001</v>
      </c>
      <c r="R6">
        <f>O6*G6/(E6-1)+(1-K6)*G6/(E6-1)</f>
        <v>0.26057561250000016</v>
      </c>
      <c r="S6">
        <f>(R6-8)*B9</f>
        <v>-1.9348560968749999</v>
      </c>
      <c r="T6">
        <f>M6+I6+(J6+D6)*(1-K6)+H6*G6</f>
        <v>5.4451000000000001</v>
      </c>
      <c r="U6">
        <f>B6*(N6+Q6*(1-B11))+(1-B6)*(T6+S6*(1-B11))</f>
        <v>13.258150000000002</v>
      </c>
      <c r="V6" s="4">
        <v>20</v>
      </c>
    </row>
    <row r="7" spans="1:22" x14ac:dyDescent="0.25">
      <c r="A7" t="s">
        <v>156</v>
      </c>
      <c r="B7">
        <v>0</v>
      </c>
      <c r="C7" s="4">
        <v>2.2000000000000002</v>
      </c>
      <c r="D7" s="4">
        <v>2</v>
      </c>
      <c r="E7" s="3">
        <v>2.12</v>
      </c>
      <c r="F7" s="3">
        <v>2.12</v>
      </c>
      <c r="G7">
        <f>1-K7</f>
        <v>0.1643</v>
      </c>
      <c r="H7">
        <f>0.5+D7</f>
        <v>2.5</v>
      </c>
      <c r="I7">
        <v>0.75</v>
      </c>
      <c r="J7">
        <v>1.5</v>
      </c>
      <c r="K7" s="3">
        <v>0.8357</v>
      </c>
      <c r="L7">
        <v>3</v>
      </c>
      <c r="M7" s="4">
        <v>4</v>
      </c>
      <c r="N7">
        <f>M7+L7+(E7*P7+F7*(1-P7))*C7+((E7-1)*P7+F7*(1-P7))*D7+H7*G7</f>
        <v>14.314750000000002</v>
      </c>
      <c r="O7" s="1">
        <v>5.0999999999999996</v>
      </c>
      <c r="P7" s="3">
        <v>1</v>
      </c>
      <c r="Q7">
        <f>((O7-8)+B8*(1-P7))*B9</f>
        <v>-0.72500000000000009</v>
      </c>
      <c r="R7">
        <f>O7*G7/(E7-1)+(1-K7)*G7/(E7-1)</f>
        <v>0.77225400892857132</v>
      </c>
      <c r="S7">
        <f>(R7-8)*B9</f>
        <v>-1.8069364977678573</v>
      </c>
      <c r="T7">
        <f>M7+I7+(J7+D7)*(1-K7)+H7*G7</f>
        <v>5.7358000000000002</v>
      </c>
      <c r="U7">
        <f>B7*(N7+Q7*(1-B11))+(1-B7)*(T7+S7*(1-B11))</f>
        <v>5.7358000000000002</v>
      </c>
      <c r="V7" s="4">
        <v>6</v>
      </c>
    </row>
    <row r="8" spans="1:22" x14ac:dyDescent="0.25">
      <c r="A8" t="s">
        <v>39</v>
      </c>
      <c r="B8">
        <v>70</v>
      </c>
    </row>
    <row r="9" spans="1:22" x14ac:dyDescent="0.25">
      <c r="A9" t="s">
        <v>107</v>
      </c>
      <c r="B9" s="4">
        <v>0.25</v>
      </c>
      <c r="D9" s="2" t="s">
        <v>110</v>
      </c>
    </row>
    <row r="10" spans="1:22" x14ac:dyDescent="0.25">
      <c r="A10" t="s">
        <v>15</v>
      </c>
      <c r="B10">
        <f xml:space="preserve"> ( V3*B3*P3+V4*B4*P4+V5*B5*P5+V6*B6*P6+V7*B7*P7 ) / (U3+U4+U5+U6+U7) * 60</f>
        <v>84.286551268501128</v>
      </c>
    </row>
    <row r="11" spans="1:22" x14ac:dyDescent="0.25">
      <c r="A11" t="s">
        <v>35</v>
      </c>
      <c r="B11">
        <f>IF(SUM(Q3:Q7) &gt; 0, 0, 1)</f>
        <v>1</v>
      </c>
    </row>
    <row r="13" spans="1:22" x14ac:dyDescent="0.25">
      <c r="A13" t="s">
        <v>152</v>
      </c>
    </row>
    <row r="14" spans="1:22" x14ac:dyDescent="0.25">
      <c r="A14" t="s">
        <v>10</v>
      </c>
      <c r="B14">
        <v>1</v>
      </c>
      <c r="C14" s="4">
        <v>2.2000000000000002</v>
      </c>
      <c r="D14" s="4">
        <v>2</v>
      </c>
      <c r="E14" s="3">
        <v>2.0299999999999998</v>
      </c>
      <c r="F14" s="3">
        <v>2.0299999999999998</v>
      </c>
      <c r="G14">
        <f>1-K14</f>
        <v>0.19669999999999999</v>
      </c>
      <c r="H14">
        <f>0.5+D14</f>
        <v>2.5</v>
      </c>
      <c r="I14">
        <v>0.75</v>
      </c>
      <c r="J14">
        <v>1.5</v>
      </c>
      <c r="K14" s="3">
        <v>0.80330000000000001</v>
      </c>
      <c r="L14">
        <v>3</v>
      </c>
      <c r="M14" s="4">
        <v>4</v>
      </c>
      <c r="N14">
        <f>M14+L14+(E14*P14+F14*(1-P14))*C14+((E14-1)*P14+F14*(1-P14))*D14+H14*G14</f>
        <v>14.017749999999999</v>
      </c>
      <c r="O14" s="1">
        <v>6.1</v>
      </c>
      <c r="P14" s="3">
        <v>1</v>
      </c>
      <c r="Q14">
        <f>((O14-8)+B19*(1-P14))*B20</f>
        <v>-0.47500000000000009</v>
      </c>
      <c r="R14">
        <f>O14*G14/(E14-1)+(1-K14)*G14/(E14-1)</f>
        <v>1.2024863009708739</v>
      </c>
      <c r="S14">
        <f>(R14-8)*B20</f>
        <v>-1.6993784247572816</v>
      </c>
      <c r="T14">
        <f>M14+I14+(J14+D14)*(1-K14)+H14*G14</f>
        <v>5.9301999999999992</v>
      </c>
      <c r="U14">
        <f>B14*(N14+Q14*(1-B22))+(1-B14)*(T14+S14*(1-B22))</f>
        <v>13.54275</v>
      </c>
      <c r="V14" s="4">
        <v>24</v>
      </c>
    </row>
    <row r="15" spans="1:22" x14ac:dyDescent="0.25">
      <c r="A15" t="s">
        <v>11</v>
      </c>
      <c r="B15">
        <v>1</v>
      </c>
      <c r="C15" s="4">
        <v>2.2999999999999998</v>
      </c>
      <c r="D15" s="4">
        <v>2.1</v>
      </c>
      <c r="E15" s="3">
        <v>2.31</v>
      </c>
      <c r="F15" s="3">
        <v>2.31</v>
      </c>
      <c r="G15">
        <f>1-K15</f>
        <v>0.36739999999999995</v>
      </c>
      <c r="H15">
        <f>0.5+D15</f>
        <v>2.6</v>
      </c>
      <c r="I15">
        <v>0.75</v>
      </c>
      <c r="J15">
        <v>1.5</v>
      </c>
      <c r="K15" s="3">
        <v>0.63260000000000005</v>
      </c>
      <c r="L15">
        <v>3</v>
      </c>
      <c r="M15" s="4">
        <v>4</v>
      </c>
      <c r="N15">
        <f>M15+L15+(E15*P15+F15*(1-P15))*C15+((E15-1)*P15+F15*(1-P15))*D15+H15*G15</f>
        <v>16.01924</v>
      </c>
      <c r="O15" s="1">
        <v>8.4</v>
      </c>
      <c r="P15" s="3">
        <v>1</v>
      </c>
      <c r="Q15">
        <f>((O15-8)+B19*(1-P15))*B20</f>
        <v>0.10000000000000009</v>
      </c>
      <c r="R15">
        <f>O15*G15/(E15-1)+(1-K15)*G15/(E15-1)</f>
        <v>2.4588876030534346</v>
      </c>
      <c r="S15">
        <f>(R15-8)*B20</f>
        <v>-1.3852780992366414</v>
      </c>
      <c r="T15">
        <f>M15+I15+(J15+D15)*(1-K15)+H15*G15</f>
        <v>7.0278799999999997</v>
      </c>
      <c r="U15">
        <f>B15*(N15+Q15*(1-B22))+(1-B15)*(T15+S15*(1-B22))</f>
        <v>16.119240000000001</v>
      </c>
      <c r="V15" s="4">
        <v>26</v>
      </c>
    </row>
    <row r="16" spans="1:22" x14ac:dyDescent="0.25">
      <c r="A16" t="s">
        <v>12</v>
      </c>
      <c r="B16">
        <v>1</v>
      </c>
      <c r="C16" s="4">
        <v>2.2999999999999998</v>
      </c>
      <c r="D16" s="4">
        <v>2.6</v>
      </c>
      <c r="E16" s="3">
        <v>2.66</v>
      </c>
      <c r="F16" s="3">
        <v>2.66</v>
      </c>
      <c r="G16">
        <f>1-K16</f>
        <v>0.22929999999999995</v>
      </c>
      <c r="H16">
        <f>0.5+D16</f>
        <v>3.1</v>
      </c>
      <c r="I16">
        <v>0.75</v>
      </c>
      <c r="J16">
        <v>1.5</v>
      </c>
      <c r="K16" s="3">
        <v>0.77070000000000005</v>
      </c>
      <c r="L16">
        <v>3</v>
      </c>
      <c r="M16" s="4">
        <v>4</v>
      </c>
      <c r="N16">
        <f>M16+L16+(E16*P16+F16*(1-P16))*C16+((E16-1)*P16+F16*(1-P16))*D16+H16*G16</f>
        <v>18.144829999999999</v>
      </c>
      <c r="O16" s="1">
        <v>8.4</v>
      </c>
      <c r="P16" s="3">
        <v>1</v>
      </c>
      <c r="Q16">
        <f>((O16-8)+B19*(1-P16))*B20</f>
        <v>0.10000000000000009</v>
      </c>
      <c r="R16">
        <f>O16*G16/(E16-1)+(1-K16)*G16/(E16-1)</f>
        <v>1.1919870421686745</v>
      </c>
      <c r="S16">
        <f>(R16-8)*B20</f>
        <v>-1.7020032394578313</v>
      </c>
      <c r="T16">
        <f>M16+I16+(J16+D16)*(1-K16)+H16*G16</f>
        <v>6.4009599999999995</v>
      </c>
      <c r="U16">
        <f>B16*(N16+Q16*(1-B22))+(1-B16)*(T16+S16*(1-B22))</f>
        <v>18.24483</v>
      </c>
      <c r="V16" s="4">
        <v>28</v>
      </c>
    </row>
    <row r="17" spans="1:23" x14ac:dyDescent="0.25">
      <c r="A17" t="s">
        <v>13</v>
      </c>
      <c r="B17">
        <v>1</v>
      </c>
      <c r="C17" s="4">
        <v>2.2000000000000002</v>
      </c>
      <c r="D17" s="4">
        <v>2.5</v>
      </c>
      <c r="E17" s="3">
        <v>2.96</v>
      </c>
      <c r="F17" s="3">
        <v>4</v>
      </c>
      <c r="G17">
        <f>1-K17</f>
        <v>0.31859999999999999</v>
      </c>
      <c r="H17">
        <f>0.5+D17</f>
        <v>3</v>
      </c>
      <c r="I17">
        <v>0.75</v>
      </c>
      <c r="J17">
        <v>1.5</v>
      </c>
      <c r="K17" s="3">
        <v>0.68140000000000001</v>
      </c>
      <c r="L17">
        <v>3</v>
      </c>
      <c r="M17" s="4">
        <v>4</v>
      </c>
      <c r="N17">
        <f>M17+L17+(E17*P17+F17*(1-P17))*C17+((E17-1)*P17+F17*(1-P17))*D17+H17*G17</f>
        <v>19.3685388</v>
      </c>
      <c r="O17" s="1">
        <v>16.899999999999999</v>
      </c>
      <c r="P17" s="3">
        <v>0.99990000000000001</v>
      </c>
      <c r="Q17">
        <f>((O17-8)+B19*(1-P17))*B20</f>
        <v>2.2267499999999996</v>
      </c>
      <c r="R17">
        <f>O17*G17/(E17-1)+(1-K17)*G17/(E17-1)</f>
        <v>2.7989009999999994</v>
      </c>
      <c r="S17">
        <f>(R17-8)*B20</f>
        <v>-1.3002747500000003</v>
      </c>
      <c r="T17">
        <f>M17+I17+(J17+D17)*(1-K17)+H17*G17</f>
        <v>6.9802</v>
      </c>
      <c r="U17">
        <f>B17*(N17+Q17*(1-B22))+(1-B17)*(T17+S17*(1-B22))</f>
        <v>21.595288799999999</v>
      </c>
      <c r="V17" s="4">
        <v>33</v>
      </c>
    </row>
    <row r="18" spans="1:23" x14ac:dyDescent="0.25">
      <c r="A18" t="s">
        <v>14</v>
      </c>
      <c r="B18">
        <v>1</v>
      </c>
      <c r="C18" s="4">
        <v>2.2999999999999998</v>
      </c>
      <c r="D18" s="4">
        <v>2.1</v>
      </c>
      <c r="E18" s="3">
        <v>2.9</v>
      </c>
      <c r="F18" s="3">
        <v>4.2300000000000004</v>
      </c>
      <c r="G18">
        <f>1-K18</f>
        <v>0.26170000000000004</v>
      </c>
      <c r="H18">
        <f>0.5+D18</f>
        <v>2.6</v>
      </c>
      <c r="I18">
        <v>0.75</v>
      </c>
      <c r="J18">
        <v>1.5</v>
      </c>
      <c r="K18" s="3">
        <v>0.73829999999999996</v>
      </c>
      <c r="L18">
        <v>3</v>
      </c>
      <c r="M18" s="4">
        <v>4</v>
      </c>
      <c r="N18">
        <f>M18+L18+(E18*P18+F18*(1-P18))*C18+((E18-1)*P18+F18*(1-P18))*D18+H18*G18</f>
        <v>18.912964000000002</v>
      </c>
      <c r="O18" s="1">
        <v>33.1</v>
      </c>
      <c r="P18" s="3">
        <v>0.92800000000000005</v>
      </c>
      <c r="Q18">
        <f>((O18-8)+B19*(1-P18))*B20</f>
        <v>7.5349999999999993</v>
      </c>
      <c r="R18">
        <f>O18*G18/(E18-1)+(1-K18)*G18/(E18-1)</f>
        <v>4.5951352052631584</v>
      </c>
      <c r="S18">
        <f>(R18-8)*B20</f>
        <v>-0.85121619868421039</v>
      </c>
      <c r="T18">
        <f>M18+I18+(J18+D18)*(1-K18)+H18*G18</f>
        <v>6.3725399999999999</v>
      </c>
      <c r="U18">
        <f>B18*(N18+Q18*(1-B22))+(1-B18)*(T18+S18*(1-B22))</f>
        <v>26.447964000000002</v>
      </c>
      <c r="V18" s="4">
        <v>37</v>
      </c>
    </row>
    <row r="19" spans="1:23" x14ac:dyDescent="0.25">
      <c r="A19" t="s">
        <v>39</v>
      </c>
      <c r="B19">
        <v>70</v>
      </c>
    </row>
    <row r="20" spans="1:23" x14ac:dyDescent="0.25">
      <c r="A20" t="s">
        <v>107</v>
      </c>
      <c r="B20" s="4">
        <v>0.25</v>
      </c>
      <c r="D20" s="2" t="s">
        <v>110</v>
      </c>
    </row>
    <row r="21" spans="1:23" x14ac:dyDescent="0.25">
      <c r="A21" t="s">
        <v>15</v>
      </c>
      <c r="B21">
        <f xml:space="preserve"> ( V14*B14*P14+V15*B15*P15+V16*B16*P16+V17*B17*P17+V18*B18*P18 ) / (U14+U15+U16+U17+U18) * 60</f>
        <v>90.880202021066097</v>
      </c>
    </row>
    <row r="22" spans="1:23" x14ac:dyDescent="0.25">
      <c r="A22" t="s">
        <v>35</v>
      </c>
      <c r="B22">
        <f>IF(SUM(Q14:Q18) &gt; 0, 0, 1)</f>
        <v>0</v>
      </c>
    </row>
    <row r="24" spans="1:23" x14ac:dyDescent="0.25">
      <c r="A24" t="s">
        <v>157</v>
      </c>
    </row>
    <row r="25" spans="1:23" x14ac:dyDescent="0.25">
      <c r="A25" t="s">
        <v>158</v>
      </c>
      <c r="B25">
        <v>1</v>
      </c>
      <c r="C25" s="4">
        <v>2.5</v>
      </c>
      <c r="D25" s="4">
        <v>2.5</v>
      </c>
      <c r="E25" s="3">
        <v>4.08</v>
      </c>
      <c r="F25" s="3">
        <v>5.05</v>
      </c>
      <c r="G25">
        <f>1-K25</f>
        <v>0.27800000000000002</v>
      </c>
      <c r="H25">
        <f>0.5+D25</f>
        <v>3</v>
      </c>
      <c r="I25">
        <v>0.75</v>
      </c>
      <c r="J25">
        <v>1.5</v>
      </c>
      <c r="K25" s="3">
        <v>0.72199999999999998</v>
      </c>
      <c r="L25">
        <v>3</v>
      </c>
      <c r="M25" s="4">
        <v>4</v>
      </c>
      <c r="N25">
        <f>M25+L25+(E25*P25+F25*(1-P25))*C25+((E25-1)*P25+F25*(1-P25))*D25+H25*G25</f>
        <v>26.183820000000001</v>
      </c>
      <c r="O25" s="1">
        <v>27.2</v>
      </c>
      <c r="P25" s="3">
        <v>0.93879999999999997</v>
      </c>
      <c r="Q25">
        <f>((O25-8)+B30*(1-P25))*B31</f>
        <v>5.8710000000000004</v>
      </c>
      <c r="R25">
        <f>O25*G25/(E25-1)+(1-K25)*G25/(E25-1)</f>
        <v>2.4801571428571427</v>
      </c>
      <c r="S25">
        <f>(R25-8)*B31</f>
        <v>-1.3799607142857142</v>
      </c>
      <c r="T25">
        <f>M25+I25+(J25+D25)*(1-K25)+H25*G25</f>
        <v>6.6959999999999997</v>
      </c>
      <c r="U25">
        <f>B25*(N25+Q25*(1-B33))+(1-B25)*(T25+S25*(1-B33))</f>
        <v>32.054819999999999</v>
      </c>
      <c r="V25" s="4">
        <v>34</v>
      </c>
      <c r="W25" t="s">
        <v>160</v>
      </c>
    </row>
    <row r="26" spans="1:23" x14ac:dyDescent="0.25">
      <c r="A26" t="s">
        <v>159</v>
      </c>
      <c r="B26">
        <v>0</v>
      </c>
      <c r="C26" s="4">
        <v>2.2999999999999998</v>
      </c>
      <c r="D26" s="4">
        <v>2.6</v>
      </c>
      <c r="E26" s="3">
        <v>5</v>
      </c>
      <c r="F26" s="3">
        <v>5</v>
      </c>
      <c r="G26">
        <f>1-K26</f>
        <v>0.63870000000000005</v>
      </c>
      <c r="H26">
        <f>0.5+D26</f>
        <v>3.1</v>
      </c>
      <c r="I26">
        <v>0.75</v>
      </c>
      <c r="J26">
        <v>1.5</v>
      </c>
      <c r="K26" s="3">
        <v>0.36130000000000001</v>
      </c>
      <c r="L26">
        <v>3</v>
      </c>
      <c r="M26" s="4">
        <v>4</v>
      </c>
      <c r="N26">
        <f>M26+L26+(E26*P26+F26*(1-P26))*C26+((E26-1)*P26+F26*(1-P26))*D26+H26*G26</f>
        <v>30.87997</v>
      </c>
      <c r="O26" s="1">
        <v>11</v>
      </c>
      <c r="P26" s="3">
        <v>1</v>
      </c>
      <c r="Q26">
        <f>((O26-8)+B30*(1-P26))*B31</f>
        <v>0.75</v>
      </c>
      <c r="R26">
        <f>O26*G26/(E26-1)+(1-K26)*G26/(E26-1)</f>
        <v>1.8584094225000001</v>
      </c>
      <c r="S26">
        <f>(R26-8)*B31</f>
        <v>-1.5353976443749999</v>
      </c>
      <c r="T26">
        <f>M26+I26+(J26+D26)*(1-K26)+H26*G26</f>
        <v>9.3486399999999996</v>
      </c>
      <c r="U26">
        <f>B26*(N26+Q26*(1-B33))+(1-B26)*(T26+S26*(1-B33))</f>
        <v>7.8132423556249995</v>
      </c>
      <c r="V26" s="4">
        <v>12</v>
      </c>
      <c r="W26" t="s">
        <v>161</v>
      </c>
    </row>
    <row r="27" spans="1:23" x14ac:dyDescent="0.25">
      <c r="A27" t="s">
        <v>12</v>
      </c>
      <c r="B27">
        <v>1</v>
      </c>
      <c r="C27" s="4">
        <v>2.2999999999999998</v>
      </c>
      <c r="D27" s="4">
        <v>2.6</v>
      </c>
      <c r="E27" s="3">
        <v>2.66</v>
      </c>
      <c r="F27" s="3">
        <v>2.66</v>
      </c>
      <c r="G27">
        <f>1-K27</f>
        <v>0.22929999999999995</v>
      </c>
      <c r="H27">
        <f>0.5+D27</f>
        <v>3.1</v>
      </c>
      <c r="I27">
        <v>0.75</v>
      </c>
      <c r="J27">
        <v>1.5</v>
      </c>
      <c r="K27" s="3">
        <v>0.77070000000000005</v>
      </c>
      <c r="L27">
        <v>3</v>
      </c>
      <c r="M27" s="4">
        <v>4</v>
      </c>
      <c r="N27">
        <f>M27+L27+(E27*P27+F27*(1-P27))*C27+((E27-1)*P27+F27*(1-P27))*D27+H27*G27</f>
        <v>18.144829999999999</v>
      </c>
      <c r="O27" s="1">
        <v>8.4</v>
      </c>
      <c r="P27" s="3">
        <v>1</v>
      </c>
      <c r="Q27">
        <f>((O27-8)+B30*(1-P27))*B31</f>
        <v>0.10000000000000009</v>
      </c>
      <c r="R27">
        <f>O27*G27/(E27-1)+(1-K27)*G27/(E27-1)</f>
        <v>1.1919870421686745</v>
      </c>
      <c r="S27">
        <f>(R27-8)*B31</f>
        <v>-1.7020032394578313</v>
      </c>
      <c r="T27">
        <f>M27+I27+(J27+D27)*(1-K27)+H27*G27</f>
        <v>6.4009599999999995</v>
      </c>
      <c r="U27">
        <f>B27*(N27+Q27*(1-B33))+(1-B27)*(T27+S27*(1-B33))</f>
        <v>18.24483</v>
      </c>
      <c r="V27" s="4">
        <v>28</v>
      </c>
    </row>
    <row r="28" spans="1:23" x14ac:dyDescent="0.25">
      <c r="A28" t="s">
        <v>13</v>
      </c>
      <c r="B28">
        <v>1</v>
      </c>
      <c r="C28" s="4">
        <v>2.2000000000000002</v>
      </c>
      <c r="D28" s="4">
        <v>2.5</v>
      </c>
      <c r="E28" s="3">
        <v>2.96</v>
      </c>
      <c r="F28" s="3">
        <v>4</v>
      </c>
      <c r="G28">
        <f>1-K28</f>
        <v>0.31859999999999999</v>
      </c>
      <c r="H28">
        <f>0.5+D28</f>
        <v>3</v>
      </c>
      <c r="I28">
        <v>0.75</v>
      </c>
      <c r="J28">
        <v>1.5</v>
      </c>
      <c r="K28" s="3">
        <v>0.68140000000000001</v>
      </c>
      <c r="L28">
        <v>3</v>
      </c>
      <c r="M28" s="4">
        <v>4</v>
      </c>
      <c r="N28">
        <f>M28+L28+(E28*P28+F28*(1-P28))*C28+((E28-1)*P28+F28*(1-P28))*D28+H28*G28</f>
        <v>19.3685388</v>
      </c>
      <c r="O28" s="1">
        <v>16.899999999999999</v>
      </c>
      <c r="P28" s="3">
        <v>0.99990000000000001</v>
      </c>
      <c r="Q28">
        <f>((O28-8)+B30*(1-P28))*B31</f>
        <v>2.2267499999999996</v>
      </c>
      <c r="R28">
        <f>O28*G28/(E28-1)+(1-K28)*G28/(E28-1)</f>
        <v>2.7989009999999994</v>
      </c>
      <c r="S28">
        <f>(R28-8)*B31</f>
        <v>-1.3002747500000003</v>
      </c>
      <c r="T28">
        <f>M28+I28+(J28+D28)*(1-K28)+H28*G28</f>
        <v>6.9802</v>
      </c>
      <c r="U28">
        <f>B28*(N28+Q28*(1-B33))+(1-B28)*(T28+S28*(1-B33))</f>
        <v>21.595288799999999</v>
      </c>
      <c r="V28" s="4">
        <v>33</v>
      </c>
    </row>
    <row r="29" spans="1:23" x14ac:dyDescent="0.25">
      <c r="A29" t="s">
        <v>14</v>
      </c>
      <c r="B29">
        <v>1</v>
      </c>
      <c r="C29" s="4">
        <v>2.2999999999999998</v>
      </c>
      <c r="D29" s="4">
        <v>2.1</v>
      </c>
      <c r="E29" s="3">
        <v>2.9</v>
      </c>
      <c r="F29" s="3">
        <v>4.2300000000000004</v>
      </c>
      <c r="G29">
        <f>1-K29</f>
        <v>0.26170000000000004</v>
      </c>
      <c r="H29">
        <f>0.5+D29</f>
        <v>2.6</v>
      </c>
      <c r="I29">
        <v>0.75</v>
      </c>
      <c r="J29">
        <v>1.5</v>
      </c>
      <c r="K29" s="3">
        <v>0.73829999999999996</v>
      </c>
      <c r="L29">
        <v>3</v>
      </c>
      <c r="M29" s="4">
        <v>4</v>
      </c>
      <c r="N29">
        <f>M29+L29+(E29*P29+F29*(1-P29))*C29+((E29-1)*P29+F29*(1-P29))*D29+H29*G29</f>
        <v>18.912964000000002</v>
      </c>
      <c r="O29" s="1">
        <v>33.1</v>
      </c>
      <c r="P29" s="3">
        <v>0.92800000000000005</v>
      </c>
      <c r="Q29">
        <f>((O29-8)+B30*(1-P29))*B31</f>
        <v>7.5349999999999993</v>
      </c>
      <c r="R29">
        <f>O29*G29/(E29-1)+(1-K29)*G29/(E29-1)</f>
        <v>4.5951352052631584</v>
      </c>
      <c r="S29">
        <f>(R29-8)*B31</f>
        <v>-0.85121619868421039</v>
      </c>
      <c r="T29">
        <f>M29+I29+(J29+D29)*(1-K29)+H29*G29</f>
        <v>6.3725399999999999</v>
      </c>
      <c r="U29">
        <f>B29*(N29+Q29*(1-B33))+(1-B29)*(T29+S29*(1-B33))</f>
        <v>26.447964000000002</v>
      </c>
      <c r="V29" s="4">
        <v>37</v>
      </c>
    </row>
    <row r="30" spans="1:23" x14ac:dyDescent="0.25">
      <c r="A30" t="s">
        <v>39</v>
      </c>
      <c r="B30">
        <v>70</v>
      </c>
    </row>
    <row r="31" spans="1:23" x14ac:dyDescent="0.25">
      <c r="A31" t="s">
        <v>107</v>
      </c>
      <c r="B31" s="4">
        <v>0.25</v>
      </c>
      <c r="D31" s="2" t="s">
        <v>110</v>
      </c>
    </row>
    <row r="32" spans="1:23" x14ac:dyDescent="0.25">
      <c r="A32" t="s">
        <v>15</v>
      </c>
      <c r="B32">
        <f xml:space="preserve"> ( V25*B25*P25+V26*B26*P26+V27*B27*P27+V28*B28*P28+V29*B29*P29 ) / (U25+U26+U27+U28+U29) * 60</f>
        <v>71.92342929188807</v>
      </c>
    </row>
    <row r="33" spans="1:23" x14ac:dyDescent="0.25">
      <c r="A33" t="s">
        <v>35</v>
      </c>
      <c r="B33">
        <f>IF(SUM(Q25:Q29) &gt; 0, 0, 1)</f>
        <v>0</v>
      </c>
    </row>
    <row r="35" spans="1:23" x14ac:dyDescent="0.25">
      <c r="A35" t="s">
        <v>162</v>
      </c>
    </row>
    <row r="36" spans="1:23" x14ac:dyDescent="0.25">
      <c r="A36" t="s">
        <v>10</v>
      </c>
      <c r="B36">
        <v>1</v>
      </c>
      <c r="C36" s="4">
        <v>2.2000000000000002</v>
      </c>
      <c r="D36" s="4">
        <v>2</v>
      </c>
      <c r="E36" s="3">
        <v>1.91</v>
      </c>
      <c r="F36" s="3">
        <v>1.91</v>
      </c>
      <c r="G36">
        <f>1-K36</f>
        <v>0.17430000000000001</v>
      </c>
      <c r="H36">
        <f>0.5+D36</f>
        <v>2.5</v>
      </c>
      <c r="I36">
        <v>0.75</v>
      </c>
      <c r="J36">
        <v>1.5</v>
      </c>
      <c r="K36" s="3">
        <v>0.82569999999999999</v>
      </c>
      <c r="L36">
        <v>3</v>
      </c>
      <c r="M36" s="4">
        <v>4</v>
      </c>
      <c r="N36">
        <f>M36+L36+(E36*P36+F36*(1-P36))*C36+((E36-1)*P36+F36*(1-P36))*D36+H36*G36</f>
        <v>13.457750000000001</v>
      </c>
      <c r="O36" s="1">
        <v>5.4</v>
      </c>
      <c r="P36" s="3">
        <v>1</v>
      </c>
      <c r="Q36">
        <f>((O36-8)+B41*(1-P36))*B42</f>
        <v>-0.64999999999999991</v>
      </c>
      <c r="R36">
        <f>O36*G36/(E36-1)+(1-K36)*G36/(E36-1)</f>
        <v>1.0676928461538464</v>
      </c>
      <c r="S36">
        <f>(R36-8)*B42</f>
        <v>-1.7330767884615383</v>
      </c>
      <c r="T36">
        <f>M36+I36+(J36+D36)*(1-K36)+H36*G36</f>
        <v>5.7957999999999998</v>
      </c>
      <c r="U36">
        <f>B36*(N36+Q36*(1-B44))+(1-B36)*(T36+S36*(1-B44))</f>
        <v>12.80775</v>
      </c>
      <c r="V36" s="4">
        <v>24</v>
      </c>
    </row>
    <row r="37" spans="1:23" x14ac:dyDescent="0.25">
      <c r="A37" t="s">
        <v>11</v>
      </c>
      <c r="B37">
        <v>1</v>
      </c>
      <c r="C37" s="4">
        <v>2.2999999999999998</v>
      </c>
      <c r="D37" s="4">
        <v>2.1</v>
      </c>
      <c r="E37" s="3">
        <v>2.11</v>
      </c>
      <c r="F37" s="3">
        <v>2.11</v>
      </c>
      <c r="G37">
        <f>1-K37</f>
        <v>0.32520000000000004</v>
      </c>
      <c r="H37">
        <f>0.5+D37</f>
        <v>2.6</v>
      </c>
      <c r="I37">
        <v>0.75</v>
      </c>
      <c r="J37">
        <v>1.5</v>
      </c>
      <c r="K37" s="3">
        <v>0.67479999999999996</v>
      </c>
      <c r="L37">
        <v>3</v>
      </c>
      <c r="M37" s="4">
        <v>4</v>
      </c>
      <c r="N37">
        <f>M37+L37+(E37*P37+F37*(1-P37))*C37+((E37-1)*P37+F37*(1-P37))*D37+H37*G37</f>
        <v>15.02952</v>
      </c>
      <c r="O37" s="1">
        <v>7.2</v>
      </c>
      <c r="P37" s="3">
        <v>1</v>
      </c>
      <c r="Q37">
        <f>((O37-8)+B41*(1-P37))*B42</f>
        <v>-0.19999999999999996</v>
      </c>
      <c r="R37">
        <f>O37*G37/(E37-1)+(1-K37)*G37/(E37-1)</f>
        <v>2.2046802162162167</v>
      </c>
      <c r="S37">
        <f>(R37-8)*B42</f>
        <v>-1.4488299459459459</v>
      </c>
      <c r="T37">
        <f>M37+I37+(J37+D37)*(1-K37)+H37*G37</f>
        <v>6.7662400000000007</v>
      </c>
      <c r="U37">
        <f>B37*(N37+Q37*(1-B44))+(1-B37)*(T37+S37*(1-B44))</f>
        <v>14.82952</v>
      </c>
      <c r="V37" s="4">
        <v>26</v>
      </c>
    </row>
    <row r="38" spans="1:23" x14ac:dyDescent="0.25">
      <c r="A38" t="s">
        <v>12</v>
      </c>
      <c r="B38">
        <v>1</v>
      </c>
      <c r="C38" s="4">
        <v>2.2999999999999998</v>
      </c>
      <c r="D38" s="4">
        <v>2.6</v>
      </c>
      <c r="E38" s="3">
        <v>2.46</v>
      </c>
      <c r="F38" s="3">
        <v>2.46</v>
      </c>
      <c r="G38">
        <f>1-K38</f>
        <v>0.20299999999999996</v>
      </c>
      <c r="H38">
        <f>0.5+D38</f>
        <v>3.1</v>
      </c>
      <c r="I38">
        <v>0.75</v>
      </c>
      <c r="J38">
        <v>1.5</v>
      </c>
      <c r="K38" s="3">
        <v>0.79700000000000004</v>
      </c>
      <c r="L38">
        <v>3</v>
      </c>
      <c r="M38" s="4">
        <v>4</v>
      </c>
      <c r="N38">
        <f>M38+L38+(E38*P38+F38*(1-P38))*C38+((E38-1)*P38+F38*(1-P38))*D38+H38*G38</f>
        <v>17.083300000000001</v>
      </c>
      <c r="O38" s="1">
        <v>7</v>
      </c>
      <c r="P38" s="3">
        <v>1</v>
      </c>
      <c r="Q38">
        <f>((O38-8)+B41*(1-P38))*B42</f>
        <v>-0.25</v>
      </c>
      <c r="R38">
        <f>O38*G38/(E38-1)+(1-K38)*G38/(E38-1)</f>
        <v>1.0015130136986301</v>
      </c>
      <c r="S38">
        <f>(R38-8)*B42</f>
        <v>-1.7496217465753425</v>
      </c>
      <c r="T38">
        <f>M38+I38+(J38+D38)*(1-K38)+H38*G38</f>
        <v>6.2115999999999998</v>
      </c>
      <c r="U38">
        <f>B38*(N38+Q38*(1-B44))+(1-B38)*(T38+S38*(1-B44))</f>
        <v>16.833300000000001</v>
      </c>
      <c r="V38" s="4">
        <v>28</v>
      </c>
    </row>
    <row r="39" spans="1:23" x14ac:dyDescent="0.25">
      <c r="A39" t="s">
        <v>13</v>
      </c>
      <c r="B39">
        <v>1</v>
      </c>
      <c r="C39" s="4">
        <v>2.2000000000000002</v>
      </c>
      <c r="D39" s="4">
        <v>2.5</v>
      </c>
      <c r="E39" s="3">
        <v>2.64</v>
      </c>
      <c r="F39" s="3">
        <v>2.64</v>
      </c>
      <c r="G39">
        <f>1-K39</f>
        <v>0.31859999999999999</v>
      </c>
      <c r="H39">
        <f>0.5+D39</f>
        <v>3</v>
      </c>
      <c r="I39">
        <v>0.75</v>
      </c>
      <c r="J39">
        <v>1.5</v>
      </c>
      <c r="K39" s="3">
        <v>0.68140000000000001</v>
      </c>
      <c r="L39">
        <v>3</v>
      </c>
      <c r="M39" s="4">
        <v>4</v>
      </c>
      <c r="N39">
        <f>M39+L39+(E39*P39+F39*(1-P39))*C39+((E39-1)*P39+F39*(1-P39))*D39+H39*G39</f>
        <v>17.863800000000001</v>
      </c>
      <c r="O39" s="1">
        <v>7.2</v>
      </c>
      <c r="P39" s="3">
        <v>1</v>
      </c>
      <c r="Q39">
        <f>((O39-8)+B41*(1-P39))*B42</f>
        <v>-0.19999999999999996</v>
      </c>
      <c r="R39">
        <f>O39*G39/(E39-1)+(1-K39)*G39/(E39-1)</f>
        <v>1.4606255853658536</v>
      </c>
      <c r="S39">
        <f>(R39-8)*B42</f>
        <v>-1.6348436036585365</v>
      </c>
      <c r="T39">
        <f>M39+I39+(J39+D39)*(1-K39)+H39*G39</f>
        <v>6.9802</v>
      </c>
      <c r="U39">
        <f>B39*(N39+Q39*(1-B44))+(1-B39)*(T39+S39*(1-B44))</f>
        <v>17.663800000000002</v>
      </c>
      <c r="V39" s="4">
        <v>33</v>
      </c>
    </row>
    <row r="40" spans="1:23" x14ac:dyDescent="0.25">
      <c r="A40" t="s">
        <v>14</v>
      </c>
      <c r="B40">
        <v>1</v>
      </c>
      <c r="C40" s="4">
        <v>2.2999999999999998</v>
      </c>
      <c r="D40" s="4">
        <v>2.1</v>
      </c>
      <c r="E40" s="3">
        <v>2.75</v>
      </c>
      <c r="F40" s="3">
        <v>4.84</v>
      </c>
      <c r="G40">
        <f>1-K40</f>
        <v>0.26170000000000004</v>
      </c>
      <c r="H40">
        <f>0.5+D40</f>
        <v>2.6</v>
      </c>
      <c r="I40">
        <v>0.75</v>
      </c>
      <c r="J40">
        <v>1.5</v>
      </c>
      <c r="K40" s="3">
        <v>0.73829999999999996</v>
      </c>
      <c r="L40">
        <v>3</v>
      </c>
      <c r="M40" s="4">
        <v>4</v>
      </c>
      <c r="N40">
        <f>M40+L40+(E40*P40+F40*(1-P40))*C40+((E40-1)*P40+F40*(1-P40))*D40+H40*G40</f>
        <v>17.917636000000002</v>
      </c>
      <c r="O40" s="1">
        <v>29.5</v>
      </c>
      <c r="P40" s="3">
        <v>0.97899999999999998</v>
      </c>
      <c r="Q40">
        <f>((O40-8)+B41*(1-P40))*B42</f>
        <v>5.7845000000000004</v>
      </c>
      <c r="R40">
        <f>O40*G40/(E40-1)+(1-K40)*G40/(E40-1)</f>
        <v>4.4506496514285718</v>
      </c>
      <c r="S40">
        <f>(R40-8)*B42</f>
        <v>-0.88733758714285704</v>
      </c>
      <c r="T40">
        <f>M40+I40+(J40+D40)*(1-K40)+H40*G40</f>
        <v>6.3725399999999999</v>
      </c>
      <c r="U40">
        <f>B40*(N40+Q40*(1-B44))+(1-B40)*(T40+S40*(1-B44))</f>
        <v>23.702136000000003</v>
      </c>
      <c r="V40" s="4">
        <v>37</v>
      </c>
    </row>
    <row r="41" spans="1:23" x14ac:dyDescent="0.25">
      <c r="A41" t="s">
        <v>39</v>
      </c>
      <c r="B41">
        <v>78</v>
      </c>
    </row>
    <row r="42" spans="1:23" x14ac:dyDescent="0.25">
      <c r="A42" t="s">
        <v>107</v>
      </c>
      <c r="B42" s="4">
        <v>0.25</v>
      </c>
      <c r="D42" s="2" t="s">
        <v>110</v>
      </c>
    </row>
    <row r="43" spans="1:23" x14ac:dyDescent="0.25">
      <c r="A43" t="s">
        <v>15</v>
      </c>
      <c r="B43">
        <f xml:space="preserve"> ( V36*B36*P36+V37*B37*P37+V38*B38*P38+V39*B39*P39+V40*B40*P40 ) / (U36+U37+U38+U39+U40) * 60</f>
        <v>102.90936119883537</v>
      </c>
    </row>
    <row r="44" spans="1:23" x14ac:dyDescent="0.25">
      <c r="A44" t="s">
        <v>35</v>
      </c>
      <c r="B44">
        <f>IF(SUM(Q36:Q40) &gt; 0, 0, 1)</f>
        <v>0</v>
      </c>
    </row>
    <row r="46" spans="1:23" x14ac:dyDescent="0.25">
      <c r="A46" t="s">
        <v>163</v>
      </c>
    </row>
    <row r="47" spans="1:23" x14ac:dyDescent="0.25">
      <c r="A47" t="s">
        <v>158</v>
      </c>
      <c r="B47">
        <v>0</v>
      </c>
      <c r="C47" s="4">
        <v>2.5</v>
      </c>
      <c r="D47" s="4">
        <v>2.5</v>
      </c>
      <c r="E47" s="3">
        <v>3.82</v>
      </c>
      <c r="F47" s="3">
        <v>5.68</v>
      </c>
      <c r="G47">
        <f>1-K47</f>
        <v>0.24619999999999997</v>
      </c>
      <c r="H47">
        <f>0.5+D47</f>
        <v>3</v>
      </c>
      <c r="I47">
        <v>0.75</v>
      </c>
      <c r="J47">
        <v>1.5</v>
      </c>
      <c r="K47" s="3">
        <v>0.75380000000000003</v>
      </c>
      <c r="L47">
        <v>3</v>
      </c>
      <c r="M47" s="4">
        <v>4</v>
      </c>
      <c r="N47">
        <f>M47+L47+(E47*P47+F47*(1-P47))*C47+((E47-1)*P47+F47*(1-P47))*D47+H47*G47</f>
        <v>24.716200000000001</v>
      </c>
      <c r="O47" s="1">
        <v>24.3</v>
      </c>
      <c r="P47" s="3">
        <v>0.96799999999999997</v>
      </c>
      <c r="Q47">
        <f>((O47-8)+B52*(1-P47))*B53</f>
        <v>4.6990000000000007</v>
      </c>
      <c r="R47">
        <f>O47*G47/(E47-1)+(1-K47)*G47/(E47-1)</f>
        <v>2.1430051205673757</v>
      </c>
      <c r="S47">
        <f>(R47-8)*B53</f>
        <v>-1.4642487198581562</v>
      </c>
      <c r="T47">
        <f>M47+I47+(J47+D47)*(1-K47)+H47*G47</f>
        <v>6.4733999999999998</v>
      </c>
      <c r="U47">
        <f>B47*(N47+Q47*(1-B55))+(1-B47)*(T47+S47*(1-B55))</f>
        <v>5.0091512801418432</v>
      </c>
      <c r="V47" s="4">
        <v>34</v>
      </c>
      <c r="W47" t="s">
        <v>160</v>
      </c>
    </row>
    <row r="48" spans="1:23" x14ac:dyDescent="0.25">
      <c r="A48" t="s">
        <v>5</v>
      </c>
      <c r="B48">
        <v>1</v>
      </c>
      <c r="C48" s="4">
        <v>2.2000000000000002</v>
      </c>
      <c r="D48" s="4">
        <v>2</v>
      </c>
      <c r="E48" s="3">
        <v>2.9</v>
      </c>
      <c r="F48" s="3">
        <v>3.75</v>
      </c>
      <c r="G48">
        <f>1-K48</f>
        <v>0.32520000000000004</v>
      </c>
      <c r="H48">
        <f>0.5+D48</f>
        <v>2.5</v>
      </c>
      <c r="I48">
        <v>0.75</v>
      </c>
      <c r="J48">
        <v>1.5</v>
      </c>
      <c r="K48" s="3">
        <v>0.67479999999999996</v>
      </c>
      <c r="L48">
        <v>3</v>
      </c>
      <c r="M48" s="4">
        <v>4</v>
      </c>
      <c r="N48">
        <f>M48+L48+(E48*P48+F48*(1-P48))*C48+((E48-1)*P48+F48*(1-P48))*D48+H48*G48</f>
        <v>18.183494</v>
      </c>
      <c r="O48" s="1">
        <v>38.200000000000003</v>
      </c>
      <c r="P48" s="3">
        <v>0.96579999999999999</v>
      </c>
      <c r="Q48">
        <f>((O48-8)+B52*(1-P48))*B53</f>
        <v>8.2169000000000008</v>
      </c>
      <c r="R48">
        <f>O48*G48/(E48-1)+(1-K48)*G48/(E48-1)</f>
        <v>6.5938921263157919</v>
      </c>
      <c r="S48">
        <f>(R48-8)*B53</f>
        <v>-0.35152696842105202</v>
      </c>
      <c r="T48">
        <f>M48+I48+(J48+D48)*(1-K48)+H48*G48</f>
        <v>6.7012</v>
      </c>
      <c r="U48">
        <f>B48*(N48+Q48*(1-B55))+(1-B48)*(T48+S48*(1-B55))</f>
        <v>26.400393999999999</v>
      </c>
      <c r="V48" s="4">
        <v>40</v>
      </c>
    </row>
    <row r="49" spans="1:23" x14ac:dyDescent="0.25">
      <c r="A49" t="s">
        <v>2</v>
      </c>
      <c r="B49">
        <v>0</v>
      </c>
      <c r="C49" s="4">
        <v>2.2000000000000002</v>
      </c>
      <c r="D49" s="4">
        <v>2.85</v>
      </c>
      <c r="E49" s="3">
        <v>3.77</v>
      </c>
      <c r="F49" s="3">
        <v>6.46</v>
      </c>
      <c r="G49">
        <f>1-K49</f>
        <v>0.38490000000000002</v>
      </c>
      <c r="H49">
        <f>0.5+D49</f>
        <v>3.35</v>
      </c>
      <c r="I49">
        <v>0.75</v>
      </c>
      <c r="J49">
        <v>1.5</v>
      </c>
      <c r="K49" s="3">
        <v>0.61509999999999998</v>
      </c>
      <c r="L49">
        <v>3</v>
      </c>
      <c r="M49" s="4">
        <v>4</v>
      </c>
      <c r="N49">
        <f>M49+L49+(E49*P49+F49*(1-P49))*C49+((E49-1)*P49+F49*(1-P49))*D49+H49*G49</f>
        <v>28.737737400000004</v>
      </c>
      <c r="O49" s="1">
        <v>43.7</v>
      </c>
      <c r="P49" s="3">
        <v>0.74080000000000001</v>
      </c>
      <c r="Q49">
        <f>((O49-8)+B52*(1-P49))*B53</f>
        <v>13.9794</v>
      </c>
      <c r="R49">
        <f>O49*G49/(E49-1)+(1-K49)*G49/(E49-1)</f>
        <v>6.125732133574008</v>
      </c>
      <c r="S49">
        <f>(R49-8)*B53</f>
        <v>-0.46856696660649799</v>
      </c>
      <c r="T49">
        <f>M49+I49+(J49+D49)*(1-K49)+H49*G49</f>
        <v>7.71373</v>
      </c>
      <c r="U49">
        <f>B49*(N49+Q49*(1-B55))+(1-B49)*(T49+S49*(1-B55))</f>
        <v>7.245163033393502</v>
      </c>
      <c r="V49" s="4">
        <v>43</v>
      </c>
    </row>
    <row r="50" spans="1:23" x14ac:dyDescent="0.25">
      <c r="A50" t="s">
        <v>13</v>
      </c>
      <c r="B50">
        <v>1</v>
      </c>
      <c r="C50" s="4">
        <v>2.2000000000000002</v>
      </c>
      <c r="D50" s="4">
        <v>2.5</v>
      </c>
      <c r="E50" s="3">
        <v>2.64</v>
      </c>
      <c r="F50" s="3">
        <v>2.64</v>
      </c>
      <c r="G50">
        <f>1-K50</f>
        <v>0.31859999999999999</v>
      </c>
      <c r="H50">
        <f>0.5+D50</f>
        <v>3</v>
      </c>
      <c r="I50">
        <v>0.75</v>
      </c>
      <c r="J50">
        <v>1.5</v>
      </c>
      <c r="K50" s="3">
        <v>0.68140000000000001</v>
      </c>
      <c r="L50">
        <v>3</v>
      </c>
      <c r="M50" s="4">
        <v>4</v>
      </c>
      <c r="N50">
        <f>M50+L50+(E50*P50+F50*(1-P50))*C50+((E50-1)*P50+F50*(1-P50))*D50+H50*G50</f>
        <v>17.863800000000001</v>
      </c>
      <c r="O50" s="1">
        <v>7.2</v>
      </c>
      <c r="P50" s="3">
        <v>1</v>
      </c>
      <c r="Q50">
        <f>((O50-8)+B52*(1-P50))*B53</f>
        <v>-0.19999999999999996</v>
      </c>
      <c r="R50">
        <f>O50*G50/(E50-1)+(1-K50)*G50/(E50-1)</f>
        <v>1.4606255853658536</v>
      </c>
      <c r="S50">
        <f>(R50-8)*B53</f>
        <v>-1.6348436036585365</v>
      </c>
      <c r="T50">
        <f>M50+I50+(J50+D50)*(1-K50)+H50*G50</f>
        <v>6.9802</v>
      </c>
      <c r="U50">
        <f>B50*(N50+Q50*(1-B55))+(1-B50)*(T50+S50*(1-B55))</f>
        <v>17.663800000000002</v>
      </c>
      <c r="V50" s="4">
        <v>33</v>
      </c>
    </row>
    <row r="51" spans="1:23" x14ac:dyDescent="0.25">
      <c r="A51" t="s">
        <v>14</v>
      </c>
      <c r="B51">
        <v>1</v>
      </c>
      <c r="C51" s="4">
        <v>2.2999999999999998</v>
      </c>
      <c r="D51" s="4">
        <v>2.1</v>
      </c>
      <c r="E51" s="3">
        <v>2.75</v>
      </c>
      <c r="F51" s="3">
        <v>4.84</v>
      </c>
      <c r="G51">
        <f>1-K51</f>
        <v>0.26170000000000004</v>
      </c>
      <c r="H51">
        <f>0.5+D51</f>
        <v>2.6</v>
      </c>
      <c r="I51">
        <v>0.75</v>
      </c>
      <c r="J51">
        <v>1.5</v>
      </c>
      <c r="K51" s="3">
        <v>0.73829999999999996</v>
      </c>
      <c r="L51">
        <v>3</v>
      </c>
      <c r="M51" s="4">
        <v>4</v>
      </c>
      <c r="N51">
        <f>M51+L51+(E51*P51+F51*(1-P51))*C51+((E51-1)*P51+F51*(1-P51))*D51+H51*G51</f>
        <v>17.917636000000002</v>
      </c>
      <c r="O51" s="1">
        <v>29.5</v>
      </c>
      <c r="P51" s="3">
        <v>0.97899999999999998</v>
      </c>
      <c r="Q51">
        <f>((O51-8)+B52*(1-P51))*B53</f>
        <v>5.7845000000000004</v>
      </c>
      <c r="R51">
        <f>O51*G51/(E51-1)+(1-K51)*G51/(E51-1)</f>
        <v>4.4506496514285718</v>
      </c>
      <c r="S51">
        <f>(R51-8)*B53</f>
        <v>-0.88733758714285704</v>
      </c>
      <c r="T51">
        <f>M51+I51+(J51+D51)*(1-K51)+H51*G51</f>
        <v>6.3725399999999999</v>
      </c>
      <c r="U51">
        <f>B51*(N51+Q51*(1-B55))+(1-B51)*(T51+S51*(1-B55))</f>
        <v>23.702136000000003</v>
      </c>
      <c r="V51" s="4">
        <v>37</v>
      </c>
    </row>
    <row r="52" spans="1:23" x14ac:dyDescent="0.25">
      <c r="A52" t="s">
        <v>39</v>
      </c>
      <c r="B52">
        <v>78</v>
      </c>
    </row>
    <row r="53" spans="1:23" x14ac:dyDescent="0.25">
      <c r="A53" t="s">
        <v>107</v>
      </c>
      <c r="B53" s="4">
        <v>0.25</v>
      </c>
      <c r="D53" s="2" t="s">
        <v>110</v>
      </c>
    </row>
    <row r="54" spans="1:23" x14ac:dyDescent="0.25">
      <c r="A54" t="s">
        <v>15</v>
      </c>
      <c r="B54">
        <f xml:space="preserve"> ( V47*B47*P47+V48*B48*P48+V49*B49*P49+V50*B50*P50+V51*B51*P51 ) / (U47+U48+U49+U50+U51) * 60</f>
        <v>80.870381081215456</v>
      </c>
    </row>
    <row r="55" spans="1:23" x14ac:dyDescent="0.25">
      <c r="A55" t="s">
        <v>35</v>
      </c>
      <c r="B55">
        <f>IF(SUM(Q47:Q51) &gt; 0, 0, 1)</f>
        <v>0</v>
      </c>
    </row>
    <row r="57" spans="1:23" x14ac:dyDescent="0.25">
      <c r="A57" t="s">
        <v>164</v>
      </c>
    </row>
    <row r="58" spans="1:23" x14ac:dyDescent="0.25">
      <c r="A58" t="s">
        <v>158</v>
      </c>
      <c r="B58">
        <v>1</v>
      </c>
      <c r="C58" s="4">
        <v>2.5</v>
      </c>
      <c r="D58" s="4">
        <v>2.5</v>
      </c>
      <c r="E58" s="3">
        <v>3.68</v>
      </c>
      <c r="F58" s="3">
        <v>3.68</v>
      </c>
      <c r="G58">
        <f>1-K58</f>
        <v>0.21360000000000001</v>
      </c>
      <c r="H58">
        <f>0.5+D58</f>
        <v>3</v>
      </c>
      <c r="I58">
        <v>0.75</v>
      </c>
      <c r="J58">
        <v>1.5</v>
      </c>
      <c r="K58" s="3">
        <v>0.78639999999999999</v>
      </c>
      <c r="L58">
        <v>3</v>
      </c>
      <c r="M58" s="4">
        <v>4</v>
      </c>
      <c r="N58">
        <f>M58+L58+(E58*P58+F58*(1-P58))*C58+((E58-1)*P58+F58*(1-P58))*D58+H58*G58</f>
        <v>23.540800000000001</v>
      </c>
      <c r="O58" s="1">
        <v>10.5</v>
      </c>
      <c r="P58" s="3">
        <v>1</v>
      </c>
      <c r="Q58">
        <f>((O58-8)+B63*(1-P58))*B64</f>
        <v>0.625</v>
      </c>
      <c r="R58">
        <f>O58*G58/(E58-1)+(1-K58)*G58/(E58-1)</f>
        <v>0.85388991044776108</v>
      </c>
      <c r="S58">
        <f>(R58-8)*B64</f>
        <v>-1.7865275223880597</v>
      </c>
      <c r="T58">
        <f>M58+I58+(J58+D58)*(1-K58)+H58*G58</f>
        <v>6.2452000000000005</v>
      </c>
      <c r="U58">
        <f>B58*(N58+Q58*(1-B66))+(1-B58)*(T58+S58*(1-B66))</f>
        <v>24.165800000000001</v>
      </c>
      <c r="V58" s="4">
        <v>34</v>
      </c>
      <c r="W58" t="s">
        <v>160</v>
      </c>
    </row>
    <row r="59" spans="1:23" x14ac:dyDescent="0.25">
      <c r="A59" t="s">
        <v>5</v>
      </c>
      <c r="B59">
        <v>1</v>
      </c>
      <c r="C59" s="4">
        <v>2.2000000000000002</v>
      </c>
      <c r="D59" s="4">
        <v>2</v>
      </c>
      <c r="E59" s="3">
        <v>2.65</v>
      </c>
      <c r="F59" s="3">
        <v>4.5599999999999996</v>
      </c>
      <c r="G59">
        <f>1-K59</f>
        <v>0.21970000000000001</v>
      </c>
      <c r="H59">
        <f>0.5+D59</f>
        <v>2.5</v>
      </c>
      <c r="I59">
        <v>0.75</v>
      </c>
      <c r="J59">
        <v>1.5</v>
      </c>
      <c r="K59" s="3">
        <v>0.78029999999999999</v>
      </c>
      <c r="L59">
        <v>3</v>
      </c>
      <c r="M59" s="4">
        <v>4</v>
      </c>
      <c r="N59">
        <f>M59+L59+(E59*P59+F59*(1-P59))*C59+((E59-1)*P59+F59*(1-P59))*D59+H59*G59</f>
        <v>16.734370999999999</v>
      </c>
      <c r="O59" s="1">
        <v>31.7</v>
      </c>
      <c r="P59" s="3">
        <v>0.99450000000000005</v>
      </c>
      <c r="Q59">
        <f>((O59-8)+B63*(1-P59))*B64</f>
        <v>6.0322499999999986</v>
      </c>
      <c r="R59">
        <f>O59*G59/(E59-1)+(1-K59)*G59/(E59-1)</f>
        <v>4.2501564181818177</v>
      </c>
      <c r="S59">
        <f>(R59-8)*B64</f>
        <v>-0.93746089545454558</v>
      </c>
      <c r="T59">
        <f>M59+I59+(J59+D59)*(1-K59)+H59*G59</f>
        <v>6.0682</v>
      </c>
      <c r="U59">
        <f>B59*(N59+Q59*(1-B66))+(1-B59)*(T59+S59*(1-B66))</f>
        <v>22.766620999999997</v>
      </c>
      <c r="V59" s="4">
        <v>40</v>
      </c>
    </row>
    <row r="60" spans="1:23" x14ac:dyDescent="0.25">
      <c r="A60" t="s">
        <v>2</v>
      </c>
      <c r="B60">
        <v>0</v>
      </c>
      <c r="C60" s="4">
        <v>2.2000000000000002</v>
      </c>
      <c r="D60" s="4">
        <v>2.85</v>
      </c>
      <c r="E60" s="3">
        <v>3.74</v>
      </c>
      <c r="F60" s="3">
        <v>8.19</v>
      </c>
      <c r="G60">
        <f>1-K60</f>
        <v>0.33330000000000004</v>
      </c>
      <c r="H60">
        <f>0.5+D60</f>
        <v>3.35</v>
      </c>
      <c r="I60">
        <v>0.75</v>
      </c>
      <c r="J60">
        <v>1.5</v>
      </c>
      <c r="K60" s="3">
        <v>0.66669999999999996</v>
      </c>
      <c r="L60">
        <v>3</v>
      </c>
      <c r="M60" s="4">
        <v>4</v>
      </c>
      <c r="N60">
        <f>M60+L60+(E60*P60+F60*(1-P60))*C60+((E60-1)*P60+F60*(1-P60))*D60+H60*G60</f>
        <v>26.992207250000003</v>
      </c>
      <c r="O60" s="1">
        <v>39.299999999999997</v>
      </c>
      <c r="P60" s="3">
        <v>0.88790000000000002</v>
      </c>
      <c r="Q60">
        <f>((O60-8)+B63*(1-P60))*B64</f>
        <v>10.010949999999999</v>
      </c>
      <c r="R60">
        <f>O60*G60/(E60-1)+(1-K60)*G60/(E60-1)</f>
        <v>4.8210871861313871</v>
      </c>
      <c r="S60">
        <f>(R60-8)*B64</f>
        <v>-0.79472820346715323</v>
      </c>
      <c r="T60">
        <f>M60+I60+(J60+D60)*(1-K60)+H60*G60</f>
        <v>7.3164100000000003</v>
      </c>
      <c r="U60">
        <f>B60*(N60+Q60*(1-B66))+(1-B60)*(T60+S60*(1-B66))</f>
        <v>6.5216817965328469</v>
      </c>
      <c r="V60" s="4">
        <v>43</v>
      </c>
    </row>
    <row r="61" spans="1:23" x14ac:dyDescent="0.25">
      <c r="A61" t="s">
        <v>13</v>
      </c>
      <c r="B61">
        <v>1</v>
      </c>
      <c r="C61" s="4">
        <v>2.2000000000000002</v>
      </c>
      <c r="D61" s="4">
        <v>2.5</v>
      </c>
      <c r="E61" s="3">
        <v>2.64</v>
      </c>
      <c r="F61" s="3">
        <v>2.34</v>
      </c>
      <c r="G61">
        <v>2.34</v>
      </c>
      <c r="H61">
        <f>0.5+D61</f>
        <v>3</v>
      </c>
      <c r="I61">
        <v>0.75</v>
      </c>
      <c r="J61">
        <v>1.5</v>
      </c>
      <c r="K61" s="3">
        <v>0.75529999999999997</v>
      </c>
      <c r="L61">
        <v>3</v>
      </c>
      <c r="M61" s="4">
        <v>4</v>
      </c>
      <c r="N61">
        <f>M61+L61+(E61*P61+F61*(1-P61))*C61+((E61-1)*P61+F61*(1-P61))*D61+H61*G61</f>
        <v>23.928000000000001</v>
      </c>
      <c r="O61" s="1">
        <v>5.2</v>
      </c>
      <c r="P61" s="3">
        <v>1</v>
      </c>
      <c r="Q61">
        <f>((O61-8)+B63*(1-P61))*B64</f>
        <v>-0.7</v>
      </c>
      <c r="R61">
        <f>O61*G61/(E61-1)+(1-K61)*G61/(E61-1)</f>
        <v>7.7686573170731696</v>
      </c>
      <c r="S61">
        <f>(R61-8)*B64</f>
        <v>-5.7835670731707589E-2</v>
      </c>
      <c r="T61">
        <f>M61+I61+(J61+D61)*(1-K61)+H61*G61</f>
        <v>12.748799999999999</v>
      </c>
      <c r="U61">
        <f>B61*(N61+Q61*(1-B66))+(1-B61)*(T61+S61*(1-B66))</f>
        <v>23.228000000000002</v>
      </c>
      <c r="V61" s="4">
        <v>33</v>
      </c>
    </row>
    <row r="62" spans="1:23" x14ac:dyDescent="0.25">
      <c r="A62" t="s">
        <v>14</v>
      </c>
      <c r="B62">
        <v>1</v>
      </c>
      <c r="C62" s="4">
        <v>2.2999999999999998</v>
      </c>
      <c r="D62" s="4">
        <v>2.1</v>
      </c>
      <c r="E62" s="3">
        <v>2.65</v>
      </c>
      <c r="F62" s="3">
        <v>2.65</v>
      </c>
      <c r="G62">
        <f>1-K62</f>
        <v>0.20079999999999998</v>
      </c>
      <c r="H62">
        <f>0.5+D62</f>
        <v>2.6</v>
      </c>
      <c r="I62">
        <v>0.75</v>
      </c>
      <c r="J62">
        <v>1.5</v>
      </c>
      <c r="K62" s="3">
        <v>0.79920000000000002</v>
      </c>
      <c r="L62">
        <v>3</v>
      </c>
      <c r="M62" s="4">
        <v>4</v>
      </c>
      <c r="N62">
        <f>M62+L62+(E62*P62+F62*(1-P62))*C62+((E62-1)*P62+F62*(1-P62))*D62+H62*G62</f>
        <v>17.082079999999998</v>
      </c>
      <c r="O62" s="1">
        <v>12.1</v>
      </c>
      <c r="P62" s="3">
        <v>1</v>
      </c>
      <c r="Q62">
        <f>((O62-8)+B63*(1-P62))*B64</f>
        <v>1.0249999999999999</v>
      </c>
      <c r="R62">
        <f>O62*G62/(E62-1)+(1-K62)*G62/(E62-1)</f>
        <v>1.4969700848484848</v>
      </c>
      <c r="S62">
        <f>(R62-8)*B64</f>
        <v>-1.6257574787878788</v>
      </c>
      <c r="T62">
        <f>M62+I62+(J62+D62)*(1-K62)+H62*G62</f>
        <v>5.9949599999999998</v>
      </c>
      <c r="U62">
        <f>B62*(N62+Q62*(1-B66))+(1-B62)*(T62+S62*(1-B66))</f>
        <v>18.107079999999996</v>
      </c>
      <c r="V62" s="4">
        <v>37</v>
      </c>
    </row>
    <row r="63" spans="1:23" x14ac:dyDescent="0.25">
      <c r="A63" t="s">
        <v>39</v>
      </c>
      <c r="B63">
        <v>78</v>
      </c>
    </row>
    <row r="64" spans="1:23" x14ac:dyDescent="0.25">
      <c r="A64" t="s">
        <v>107</v>
      </c>
      <c r="B64">
        <v>0.25</v>
      </c>
      <c r="D64" s="2" t="s">
        <v>110</v>
      </c>
    </row>
    <row r="65" spans="1:4" x14ac:dyDescent="0.25">
      <c r="A65" t="s">
        <v>15</v>
      </c>
      <c r="B65">
        <f xml:space="preserve"> ( V58*B58*P58+V59*B59*P59+V60*B60*P60+V61*B61*P61+V62*B62*P62 ) / (U58+U59+U60+U61+U62) * 60</f>
        <v>91.010384787445886</v>
      </c>
    </row>
    <row r="66" spans="1:4" x14ac:dyDescent="0.25">
      <c r="A66" t="s">
        <v>35</v>
      </c>
      <c r="B66">
        <f>IF(SUM(Q58:Q62) &gt; 0, 0, 1)</f>
        <v>0</v>
      </c>
    </row>
    <row r="69" spans="1:4" x14ac:dyDescent="0.25">
      <c r="C69" s="2"/>
    </row>
    <row r="76" spans="1:4" x14ac:dyDescent="0.25">
      <c r="D76" s="2"/>
    </row>
    <row r="80" spans="1:4" x14ac:dyDescent="0.25">
      <c r="C80" s="2"/>
    </row>
    <row r="87" spans="4:4" x14ac:dyDescent="0.25">
      <c r="D87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topLeftCell="A24" workbookViewId="0">
      <selection activeCell="G42" sqref="G42"/>
    </sheetView>
  </sheetViews>
  <sheetFormatPr defaultRowHeight="15" x14ac:dyDescent="0.25"/>
  <cols>
    <col min="1" max="1" width="16.28515625" customWidth="1"/>
    <col min="2" max="2" width="7.7109375" bestFit="1" customWidth="1"/>
    <col min="3" max="3" width="5.85546875" style="4" customWidth="1"/>
    <col min="4" max="4" width="6.85546875" style="4" customWidth="1"/>
    <col min="5" max="5" width="9.85546875" style="3" customWidth="1"/>
    <col min="6" max="6" width="9.28515625" style="3" customWidth="1"/>
    <col min="7" max="7" width="7.85546875" customWidth="1"/>
    <col min="8" max="8" width="8.140625" customWidth="1"/>
    <col min="9" max="9" width="6.7109375" customWidth="1"/>
    <col min="10" max="10" width="5.85546875" customWidth="1"/>
    <col min="11" max="11" width="7.85546875" style="3" customWidth="1"/>
    <col min="12" max="12" width="4.5703125" customWidth="1"/>
    <col min="13" max="13" width="5.28515625" style="4" customWidth="1"/>
    <col min="14" max="14" width="8.140625" customWidth="1"/>
    <col min="15" max="15" width="7.140625" style="1" bestFit="1" customWidth="1"/>
    <col min="16" max="16" width="6.5703125" style="3" customWidth="1"/>
    <col min="17" max="17" width="7.42578125" customWidth="1"/>
    <col min="18" max="18" width="6.42578125" customWidth="1"/>
    <col min="19" max="19" width="8.28515625" customWidth="1"/>
    <col min="20" max="20" width="9.42578125" customWidth="1"/>
    <col min="21" max="21" width="9.140625" bestFit="1" customWidth="1"/>
    <col min="22" max="22" width="6.140625" style="4" customWidth="1"/>
  </cols>
  <sheetData>
    <row r="1" spans="1:22" x14ac:dyDescent="0.25">
      <c r="A1" t="s">
        <v>1</v>
      </c>
      <c r="B1" t="s">
        <v>31</v>
      </c>
      <c r="C1" s="4" t="s">
        <v>33</v>
      </c>
      <c r="D1" s="4" t="s">
        <v>34</v>
      </c>
      <c r="E1" s="3" t="s">
        <v>37</v>
      </c>
      <c r="F1" s="3" t="s">
        <v>38</v>
      </c>
      <c r="G1" t="s">
        <v>30</v>
      </c>
      <c r="H1" t="s">
        <v>23</v>
      </c>
      <c r="I1" t="s">
        <v>0</v>
      </c>
      <c r="J1" t="s">
        <v>16</v>
      </c>
      <c r="K1" s="3" t="s">
        <v>29</v>
      </c>
      <c r="L1" t="s">
        <v>32</v>
      </c>
      <c r="M1" s="4" t="s">
        <v>92</v>
      </c>
      <c r="N1" t="s">
        <v>28</v>
      </c>
      <c r="O1" s="1" t="s">
        <v>40</v>
      </c>
      <c r="P1" s="3" t="s">
        <v>36</v>
      </c>
      <c r="Q1" t="s">
        <v>24</v>
      </c>
      <c r="R1" t="s">
        <v>25</v>
      </c>
      <c r="S1" t="s">
        <v>26</v>
      </c>
      <c r="T1" t="s">
        <v>27</v>
      </c>
      <c r="U1" t="s">
        <v>6</v>
      </c>
      <c r="V1" s="4" t="s">
        <v>7</v>
      </c>
    </row>
    <row r="2" spans="1:22" x14ac:dyDescent="0.25">
      <c r="A2" t="s">
        <v>168</v>
      </c>
      <c r="C2" s="4" t="s">
        <v>169</v>
      </c>
    </row>
    <row r="3" spans="1:22" x14ac:dyDescent="0.25">
      <c r="A3" t="s">
        <v>10</v>
      </c>
      <c r="B3">
        <v>1</v>
      </c>
      <c r="C3" s="4">
        <v>2.2000000000000002</v>
      </c>
      <c r="D3" s="4">
        <v>2</v>
      </c>
      <c r="E3" s="3">
        <v>2.09</v>
      </c>
      <c r="F3" s="3">
        <v>2.09</v>
      </c>
      <c r="G3">
        <f>1-K3</f>
        <v>0.23170000000000002</v>
      </c>
      <c r="H3">
        <f>0.5+D3</f>
        <v>2.5</v>
      </c>
      <c r="I3">
        <v>0.75</v>
      </c>
      <c r="J3">
        <v>1.5</v>
      </c>
      <c r="K3" s="3">
        <v>0.76829999999999998</v>
      </c>
      <c r="L3">
        <v>3</v>
      </c>
      <c r="M3" s="4">
        <v>4</v>
      </c>
      <c r="N3">
        <f>M3+L3+(E3*P3+F3*(1-P3))*C3+((E3-1)*P3+F3*(1-P3))*D3+H3*G3</f>
        <v>14.357249999999999</v>
      </c>
      <c r="O3" s="1">
        <v>6.6</v>
      </c>
      <c r="P3" s="3">
        <v>1</v>
      </c>
      <c r="Q3">
        <f>((O3-8)+B8*(1-P3))*B9</f>
        <v>-0.35000000000000009</v>
      </c>
      <c r="R3">
        <f>O3*G3/(E3-1)+(1-K3)*G3/(E3-1)</f>
        <v>1.4522063211009177</v>
      </c>
      <c r="S3">
        <f>(R3-8)*B9</f>
        <v>-1.6369484197247706</v>
      </c>
      <c r="T3">
        <f>M3+I3+(J3+D3)*(1-K3)+H3*G3</f>
        <v>6.1402000000000001</v>
      </c>
      <c r="U3">
        <f>B3*(N3+Q3*(1-B11))+(1-B3)*(T3+S3*(1-B11))</f>
        <v>14.357249999999999</v>
      </c>
      <c r="V3" s="4">
        <v>24</v>
      </c>
    </row>
    <row r="4" spans="1:22" x14ac:dyDescent="0.25">
      <c r="A4" t="s">
        <v>10</v>
      </c>
      <c r="B4">
        <v>1</v>
      </c>
      <c r="C4" s="4">
        <v>2.2000000000000002</v>
      </c>
      <c r="D4" s="4">
        <v>2</v>
      </c>
      <c r="E4" s="3">
        <v>2.09</v>
      </c>
      <c r="F4" s="3">
        <v>2.09</v>
      </c>
      <c r="G4">
        <f>1-K4</f>
        <v>0.23170000000000002</v>
      </c>
      <c r="H4">
        <f>0.5+D4</f>
        <v>2.5</v>
      </c>
      <c r="I4">
        <v>0.75</v>
      </c>
      <c r="J4">
        <v>1.5</v>
      </c>
      <c r="K4" s="3">
        <v>0.76829999999999998</v>
      </c>
      <c r="L4">
        <v>3</v>
      </c>
      <c r="M4" s="4">
        <v>4</v>
      </c>
      <c r="N4">
        <f>M4+L4+(E4*P4+F4*(1-P4))*C4+((E4-1)*P4+F4*(1-P4))*D4+H4*G4</f>
        <v>14.357249999999999</v>
      </c>
      <c r="O4" s="1">
        <v>6.6</v>
      </c>
      <c r="P4" s="3">
        <v>1</v>
      </c>
      <c r="Q4">
        <f>((O4-8)+B8*(1-P4))*B9</f>
        <v>-0.35000000000000009</v>
      </c>
      <c r="R4">
        <f>O4*G4/(E4-1)+(1-K4)*G4/(E4-1)</f>
        <v>1.4522063211009177</v>
      </c>
      <c r="S4">
        <f>(R4-8)*B9</f>
        <v>-1.6369484197247706</v>
      </c>
      <c r="T4">
        <f>M4+I4+(J4+D4)*(1-K4)+H4*G4</f>
        <v>6.1402000000000001</v>
      </c>
      <c r="U4">
        <f>B4*(N4+Q4*(1-B11))+(1-B4)*(T4+S4*(1-B11))</f>
        <v>14.357249999999999</v>
      </c>
      <c r="V4" s="4">
        <v>24</v>
      </c>
    </row>
    <row r="5" spans="1:22" x14ac:dyDescent="0.25">
      <c r="A5" t="s">
        <v>155</v>
      </c>
      <c r="B5">
        <v>1</v>
      </c>
      <c r="C5" s="4">
        <v>2.2000000000000002</v>
      </c>
      <c r="D5" s="4">
        <v>2.5</v>
      </c>
      <c r="E5" s="3">
        <v>1.96</v>
      </c>
      <c r="F5" s="3">
        <v>1.96</v>
      </c>
      <c r="G5">
        <f>1-K5</f>
        <v>0.11050000000000004</v>
      </c>
      <c r="H5">
        <f>0.5+D5</f>
        <v>3</v>
      </c>
      <c r="I5">
        <v>0.75</v>
      </c>
      <c r="J5">
        <v>1.5</v>
      </c>
      <c r="K5" s="3">
        <v>0.88949999999999996</v>
      </c>
      <c r="L5">
        <v>3</v>
      </c>
      <c r="M5" s="4">
        <v>4</v>
      </c>
      <c r="N5">
        <f>M5+L5+(E5*P5+F5*(1-P5))*C5+((E5-1)*P5+F5*(1-P5))*D5+H5*G5</f>
        <v>14.043500000000002</v>
      </c>
      <c r="O5" s="1">
        <v>3.9</v>
      </c>
      <c r="P5" s="3">
        <v>1</v>
      </c>
      <c r="Q5">
        <f>((O5-8)+B8*(1-P5))*B9</f>
        <v>-1.0249999999999999</v>
      </c>
      <c r="R5">
        <f>O5*G5/(E5-1)+(1-K5)*G5/(E5-1)</f>
        <v>0.46162526041666685</v>
      </c>
      <c r="S5">
        <f>(R5-8)*B9</f>
        <v>-1.8845936848958333</v>
      </c>
      <c r="T5">
        <f>M5+I5+(J5+D5)*(1-K5)+H5*G5</f>
        <v>5.5235000000000003</v>
      </c>
      <c r="U5">
        <f>B5*(N5+Q5*(1-B11))+(1-B5)*(T5+S5*(1-B11))</f>
        <v>14.043500000000002</v>
      </c>
      <c r="V5" s="4">
        <v>17</v>
      </c>
    </row>
    <row r="6" spans="1:22" x14ac:dyDescent="0.25">
      <c r="A6" t="s">
        <v>154</v>
      </c>
      <c r="B6">
        <v>1</v>
      </c>
      <c r="C6" s="4">
        <v>2.2000000000000002</v>
      </c>
      <c r="D6" s="4">
        <v>2.5</v>
      </c>
      <c r="E6" s="3">
        <v>1.89</v>
      </c>
      <c r="F6" s="3">
        <v>1.89</v>
      </c>
      <c r="G6">
        <f>1-K6</f>
        <v>0.11670000000000003</v>
      </c>
      <c r="H6">
        <f>0.5+D6</f>
        <v>3</v>
      </c>
      <c r="I6">
        <v>0.75</v>
      </c>
      <c r="J6">
        <v>1.5</v>
      </c>
      <c r="K6" s="3">
        <v>0.88329999999999997</v>
      </c>
      <c r="L6">
        <v>3</v>
      </c>
      <c r="M6" s="4">
        <v>4</v>
      </c>
      <c r="N6">
        <f>M6+L6+(E6*P6+F6*(1-P6))*C6+((E6-1)*P6+F6*(1-P6))*D6+H6*G6</f>
        <v>13.7331</v>
      </c>
      <c r="O6" s="1">
        <v>2.4</v>
      </c>
      <c r="P6" s="3">
        <v>1</v>
      </c>
      <c r="Q6">
        <f>((O6-8)+B8*(1-P6))*B9</f>
        <v>-1.4</v>
      </c>
      <c r="R6">
        <f>O6*G6/(E6-1)+(1-K6)*G6/(E6-1)</f>
        <v>0.32999875280898888</v>
      </c>
      <c r="S6">
        <f>(R6-8)*B9</f>
        <v>-1.9175003117977527</v>
      </c>
      <c r="T6">
        <f>M6+I6+(J6+D6)*(1-K6)+H6*G6</f>
        <v>5.5669000000000004</v>
      </c>
      <c r="U6">
        <f>B6*(N6+Q6*(1-B11))+(1-B6)*(T6+S6*(1-B11))</f>
        <v>13.7331</v>
      </c>
      <c r="V6" s="4">
        <v>20</v>
      </c>
    </row>
    <row r="7" spans="1:22" x14ac:dyDescent="0.25">
      <c r="A7" t="s">
        <v>156</v>
      </c>
      <c r="B7">
        <v>1</v>
      </c>
      <c r="C7" s="4">
        <v>2.2000000000000002</v>
      </c>
      <c r="D7" s="4">
        <v>2</v>
      </c>
      <c r="E7" s="3">
        <v>2.1800000000000002</v>
      </c>
      <c r="F7" s="3">
        <v>2.1800000000000002</v>
      </c>
      <c r="G7">
        <f>1-K7</f>
        <v>0.19340000000000002</v>
      </c>
      <c r="H7">
        <f>0.5+D7</f>
        <v>2.5</v>
      </c>
      <c r="I7">
        <v>0.75</v>
      </c>
      <c r="J7">
        <v>1.5</v>
      </c>
      <c r="K7" s="3">
        <v>0.80659999999999998</v>
      </c>
      <c r="L7">
        <v>3</v>
      </c>
      <c r="M7" s="4">
        <v>4</v>
      </c>
      <c r="N7">
        <f>M7+L7+(E7*P7+F7*(1-P7))*C7+((E7-1)*P7+F7*(1-P7))*D7+H7*G7</f>
        <v>14.639500000000002</v>
      </c>
      <c r="O7" s="1">
        <v>5.5</v>
      </c>
      <c r="P7" s="3">
        <v>1</v>
      </c>
      <c r="Q7">
        <f>((O7-8)+B8*(1-P7))*B9</f>
        <v>-0.625</v>
      </c>
      <c r="R7">
        <f>O7*G7/(E7-1)+(1-K7)*G7/(E7-1)</f>
        <v>0.9331386101694914</v>
      </c>
      <c r="S7">
        <f>(R7-8)*B9</f>
        <v>-1.7667153474576271</v>
      </c>
      <c r="T7">
        <f>M7+I7+(J7+D7)*(1-K7)+H7*G7</f>
        <v>5.9104000000000001</v>
      </c>
      <c r="U7">
        <f>B7*(N7+Q7*(1-B11))+(1-B7)*(T7+S7*(1-B11))</f>
        <v>14.639500000000002</v>
      </c>
      <c r="V7" s="4">
        <v>6</v>
      </c>
    </row>
    <row r="8" spans="1:22" x14ac:dyDescent="0.25">
      <c r="A8" t="s">
        <v>39</v>
      </c>
      <c r="B8">
        <v>70</v>
      </c>
    </row>
    <row r="9" spans="1:22" x14ac:dyDescent="0.25">
      <c r="A9" t="s">
        <v>107</v>
      </c>
      <c r="B9" s="4">
        <v>0.25</v>
      </c>
      <c r="D9" s="2" t="s">
        <v>110</v>
      </c>
    </row>
    <row r="10" spans="1:22" x14ac:dyDescent="0.25">
      <c r="A10" t="s">
        <v>15</v>
      </c>
      <c r="B10">
        <f xml:space="preserve"> ( V3*B3*P3+V4*B4*P4+V5*B5*P5+V6*B6*P6+V7*B7*P7 ) / (U3+U4+U5+U6+U7) * 60</f>
        <v>76.760212904150961</v>
      </c>
    </row>
    <row r="11" spans="1:22" x14ac:dyDescent="0.25">
      <c r="A11" t="s">
        <v>35</v>
      </c>
      <c r="B11">
        <f>IF(SUM(Q3:Q7) &gt; 0, 0, 1)</f>
        <v>1</v>
      </c>
      <c r="D11" s="2" t="s">
        <v>170</v>
      </c>
      <c r="F11" s="2">
        <f>IF(AVERAGE(O3:O7) &lt;= 24, 1,0)</f>
        <v>1</v>
      </c>
    </row>
    <row r="13" spans="1:22" x14ac:dyDescent="0.25">
      <c r="A13" t="s">
        <v>171</v>
      </c>
      <c r="C13" s="4" t="s">
        <v>169</v>
      </c>
    </row>
    <row r="14" spans="1:22" x14ac:dyDescent="0.25">
      <c r="A14" t="s">
        <v>10</v>
      </c>
      <c r="B14">
        <v>1</v>
      </c>
      <c r="C14" s="4">
        <v>2.2000000000000002</v>
      </c>
      <c r="D14" s="4">
        <v>2</v>
      </c>
      <c r="E14" s="3">
        <v>2.09</v>
      </c>
      <c r="F14" s="3">
        <v>2.09</v>
      </c>
      <c r="G14">
        <f>1-K14</f>
        <v>0.23170000000000002</v>
      </c>
      <c r="H14">
        <f>0.5+D14</f>
        <v>2.5</v>
      </c>
      <c r="I14">
        <v>0.75</v>
      </c>
      <c r="J14">
        <v>1.5</v>
      </c>
      <c r="K14" s="3">
        <v>0.76829999999999998</v>
      </c>
      <c r="L14">
        <v>3</v>
      </c>
      <c r="M14" s="4">
        <v>4</v>
      </c>
      <c r="N14">
        <f>M14+L14+(E14*P14+F14*(1-P14))*C14+((E14-1)*P14+F14*(1-P14))*D14+H14*G14</f>
        <v>14.357249999999999</v>
      </c>
      <c r="O14" s="1">
        <v>6.6</v>
      </c>
      <c r="P14" s="3">
        <v>1</v>
      </c>
      <c r="Q14">
        <f>((O14-8)+B19*(1-P14))*B20</f>
        <v>-0.35000000000000009</v>
      </c>
      <c r="R14">
        <f>O14*G14/(E14-1)+(1-K14)*G14/(E14-1)</f>
        <v>1.4522063211009177</v>
      </c>
      <c r="S14">
        <f>(R14-8)*B20</f>
        <v>-1.6369484197247706</v>
      </c>
      <c r="T14">
        <f>M14+I14+(J14+D14)*(1-K14)+H14*G14</f>
        <v>6.1402000000000001</v>
      </c>
      <c r="U14">
        <f>B14*(N14+Q14*(1-B22))+(1-B14)*(T14+S14*(1-B22))</f>
        <v>14.007249999999999</v>
      </c>
      <c r="V14" s="4">
        <v>24</v>
      </c>
    </row>
    <row r="15" spans="1:22" x14ac:dyDescent="0.25">
      <c r="A15" t="s">
        <v>11</v>
      </c>
      <c r="B15">
        <v>1</v>
      </c>
      <c r="C15" s="4">
        <v>2.2999999999999998</v>
      </c>
      <c r="D15" s="4">
        <v>2.1</v>
      </c>
      <c r="E15" s="3">
        <v>2.4900000000000002</v>
      </c>
      <c r="F15" s="3">
        <v>4</v>
      </c>
      <c r="G15">
        <f>1-K15</f>
        <v>0.43289999999999995</v>
      </c>
      <c r="H15">
        <f>0.5+D15</f>
        <v>2.6</v>
      </c>
      <c r="I15">
        <v>0.75</v>
      </c>
      <c r="J15">
        <v>1.5</v>
      </c>
      <c r="K15" s="3">
        <v>0.56710000000000005</v>
      </c>
      <c r="L15">
        <v>3</v>
      </c>
      <c r="M15" s="4">
        <v>4</v>
      </c>
      <c r="N15">
        <f>M15+L15+(E15*P15+F15*(1-P15))*C15+((E15-1)*P15+F15*(1-P15))*D15+H15*G15</f>
        <v>16.984163200000001</v>
      </c>
      <c r="O15" s="1">
        <v>21.2</v>
      </c>
      <c r="P15" s="3">
        <v>0.99970000000000003</v>
      </c>
      <c r="Q15">
        <f>((O15-8)+B19*(1-P15))*B20</f>
        <v>3.3052499999999991</v>
      </c>
      <c r="R15">
        <f>O15*G15/(E15-1)+(1-K15)*G15/(E15-1)</f>
        <v>6.2851559798657703</v>
      </c>
      <c r="S15">
        <f>(R15-8)*B20</f>
        <v>-0.42871100503355741</v>
      </c>
      <c r="T15">
        <f>M15+I15+(J15+D15)*(1-K15)+H15*G15</f>
        <v>7.43398</v>
      </c>
      <c r="U15">
        <f>B15*(N15+Q15*(1-B22))+(1-B15)*(T15+S15*(1-B22))</f>
        <v>20.289413199999998</v>
      </c>
      <c r="V15" s="4">
        <v>26</v>
      </c>
    </row>
    <row r="16" spans="1:22" x14ac:dyDescent="0.25">
      <c r="A16" t="s">
        <v>12</v>
      </c>
      <c r="B16">
        <v>1</v>
      </c>
      <c r="C16" s="4">
        <v>2.2999999999999998</v>
      </c>
      <c r="D16" s="4">
        <v>2.6</v>
      </c>
      <c r="E16" s="3">
        <v>2.81</v>
      </c>
      <c r="F16" s="3">
        <v>5.93</v>
      </c>
      <c r="G16">
        <f>1-K16</f>
        <v>0.3125</v>
      </c>
      <c r="H16">
        <f>0.5+D16</f>
        <v>3.1</v>
      </c>
      <c r="I16">
        <v>0.75</v>
      </c>
      <c r="J16">
        <v>1.5</v>
      </c>
      <c r="K16" s="3">
        <v>0.6875</v>
      </c>
      <c r="L16">
        <v>3</v>
      </c>
      <c r="M16" s="4">
        <v>4</v>
      </c>
      <c r="N16">
        <f>M16+L16+(E16*P16+F16*(1-P16))*C16+((E16-1)*P16+F16*(1-P16))*D16+H16*G16</f>
        <v>19.2379228</v>
      </c>
      <c r="O16" s="1">
        <v>21.7</v>
      </c>
      <c r="P16" s="3">
        <v>0.99439999999999995</v>
      </c>
      <c r="Q16">
        <f>((O16-8)+B19*(1-P16))*B20</f>
        <v>3.5230000000000006</v>
      </c>
      <c r="R16">
        <f>O16*G16/(E16-1)+(1-K16)*G16/(E16-1)</f>
        <v>3.8005006906077345</v>
      </c>
      <c r="S16">
        <f>(R16-8)*B20</f>
        <v>-1.0498748273480665</v>
      </c>
      <c r="T16">
        <f>M16+I16+(J16+D16)*(1-K16)+H16*G16</f>
        <v>7</v>
      </c>
      <c r="U16">
        <f>B16*(N16+Q16*(1-B22))+(1-B16)*(T16+S16*(1-B22))</f>
        <v>22.760922799999999</v>
      </c>
      <c r="V16" s="4">
        <v>28</v>
      </c>
    </row>
    <row r="17" spans="1:22" x14ac:dyDescent="0.25">
      <c r="A17" t="s">
        <v>13</v>
      </c>
      <c r="B17">
        <v>1</v>
      </c>
      <c r="C17" s="4">
        <v>2.2000000000000002</v>
      </c>
      <c r="D17" s="4">
        <v>2.5</v>
      </c>
      <c r="E17" s="3">
        <v>3.13</v>
      </c>
      <c r="F17" s="3">
        <v>2.91</v>
      </c>
      <c r="G17">
        <f>1-K17</f>
        <v>0.375</v>
      </c>
      <c r="H17">
        <f>0.5+D17</f>
        <v>3</v>
      </c>
      <c r="I17">
        <v>0.75</v>
      </c>
      <c r="J17">
        <v>1.5</v>
      </c>
      <c r="K17" s="3">
        <v>0.625</v>
      </c>
      <c r="L17">
        <v>3</v>
      </c>
      <c r="M17" s="4">
        <v>4</v>
      </c>
      <c r="N17">
        <f>M17+L17+(E17*P17+F17*(1-P17))*C17+((E17-1)*P17+F17*(1-P17))*D17+H17*G17</f>
        <v>20.347434799999998</v>
      </c>
      <c r="O17" s="1">
        <v>21</v>
      </c>
      <c r="P17" s="3">
        <v>0.99219999999999997</v>
      </c>
      <c r="Q17">
        <f>((O17-8)+B19*(1-P17))*B20</f>
        <v>3.3865000000000007</v>
      </c>
      <c r="R17">
        <f>O17*G17/(E17-1)+(1-K17)*G17/(E17-1)</f>
        <v>3.763204225352113</v>
      </c>
      <c r="S17">
        <f>(R17-8)*B20</f>
        <v>-1.0591989436619718</v>
      </c>
      <c r="T17">
        <f>M17+I17+(J17+D17)*(1-K17)+H17*G17</f>
        <v>7.375</v>
      </c>
      <c r="U17">
        <f>B17*(N17+Q17*(1-B22))+(1-B17)*(T17+S17*(1-B22))</f>
        <v>23.7339348</v>
      </c>
      <c r="V17" s="4">
        <v>33</v>
      </c>
    </row>
    <row r="18" spans="1:22" x14ac:dyDescent="0.25">
      <c r="A18" t="s">
        <v>14</v>
      </c>
      <c r="B18">
        <v>0</v>
      </c>
      <c r="C18" s="4">
        <v>2.2999999999999998</v>
      </c>
      <c r="D18" s="4">
        <v>2.1</v>
      </c>
      <c r="E18" s="3">
        <v>2.79</v>
      </c>
      <c r="F18" s="3">
        <v>3.19</v>
      </c>
      <c r="G18">
        <f>1-K18</f>
        <v>0.30830000000000002</v>
      </c>
      <c r="H18">
        <f>0.5+D18</f>
        <v>2.6</v>
      </c>
      <c r="I18">
        <v>0.75</v>
      </c>
      <c r="J18">
        <v>1.5</v>
      </c>
      <c r="K18" s="3">
        <v>0.69169999999999998</v>
      </c>
      <c r="L18">
        <v>3</v>
      </c>
      <c r="M18" s="4">
        <v>4</v>
      </c>
      <c r="N18">
        <f>M18+L18+(E18*P18+F18*(1-P18))*C18+((E18-1)*P18+F18*(1-P18))*D18+H18*G18</f>
        <v>18.919420000000002</v>
      </c>
      <c r="O18" s="1">
        <v>36.299999999999997</v>
      </c>
      <c r="P18" s="3">
        <v>0.75600000000000001</v>
      </c>
      <c r="Q18">
        <f>((O18-8)+B19*(1-P18))*B20</f>
        <v>11.344999999999999</v>
      </c>
      <c r="R18">
        <f>O18*G18/(E18-1)+(1-K18)*G18/(E18-1)</f>
        <v>6.3052172569832408</v>
      </c>
      <c r="S18">
        <f>(R18-8)*B20</f>
        <v>-0.42369568575418981</v>
      </c>
      <c r="T18">
        <f>M18+I18+(J18+D18)*(1-K18)+H18*G18</f>
        <v>6.6614600000000008</v>
      </c>
      <c r="U18">
        <f>B18*(N18+Q18*(1-B22))+(1-B18)*(T18+S18*(1-B22))</f>
        <v>6.237764314245811</v>
      </c>
      <c r="V18" s="4">
        <v>37</v>
      </c>
    </row>
    <row r="19" spans="1:22" x14ac:dyDescent="0.25">
      <c r="A19" t="s">
        <v>39</v>
      </c>
      <c r="B19">
        <v>70</v>
      </c>
    </row>
    <row r="20" spans="1:22" x14ac:dyDescent="0.25">
      <c r="A20" t="s">
        <v>107</v>
      </c>
      <c r="B20" s="4">
        <v>0.25</v>
      </c>
      <c r="D20" s="2" t="s">
        <v>110</v>
      </c>
    </row>
    <row r="21" spans="1:22" x14ac:dyDescent="0.25">
      <c r="A21" t="s">
        <v>15</v>
      </c>
      <c r="B21">
        <f xml:space="preserve"> ( V14*B14*P14+V15*B15*P15+V16*B16*P16+V17*B17*P17+V18*B18*P18 ) / (U14+U15+U16+U17+U18) * 60</f>
        <v>76.235028143577949</v>
      </c>
      <c r="D21" t="s">
        <v>174</v>
      </c>
    </row>
    <row r="22" spans="1:22" x14ac:dyDescent="0.25">
      <c r="A22" t="s">
        <v>35</v>
      </c>
      <c r="B22">
        <f>IF(SUM(Q14:Q18) &gt; 0, 0, 1)</f>
        <v>0</v>
      </c>
      <c r="D22" s="2" t="s">
        <v>170</v>
      </c>
      <c r="F22" s="2">
        <f>IF(AVERAGE(O14:O18) &lt;= 24, 1,0)</f>
        <v>1</v>
      </c>
    </row>
    <row r="24" spans="1:22" x14ac:dyDescent="0.25">
      <c r="A24" t="s">
        <v>181</v>
      </c>
    </row>
    <row r="25" spans="1:22" x14ac:dyDescent="0.25">
      <c r="A25" t="s">
        <v>152</v>
      </c>
      <c r="C25" s="4" t="s">
        <v>172</v>
      </c>
    </row>
    <row r="26" spans="1:22" x14ac:dyDescent="0.25">
      <c r="A26" t="s">
        <v>10</v>
      </c>
      <c r="B26">
        <v>1</v>
      </c>
      <c r="C26" s="4">
        <v>2.2000000000000002</v>
      </c>
      <c r="D26" s="4">
        <v>2</v>
      </c>
      <c r="E26" s="3">
        <v>2.0299999999999998</v>
      </c>
      <c r="F26" s="3">
        <v>2.0299999999999998</v>
      </c>
      <c r="G26">
        <f>1-K26</f>
        <v>0.19669999999999999</v>
      </c>
      <c r="H26">
        <f>0.5+D26</f>
        <v>2.5</v>
      </c>
      <c r="I26">
        <v>0.75</v>
      </c>
      <c r="J26">
        <v>1.5</v>
      </c>
      <c r="K26" s="3">
        <v>0.80330000000000001</v>
      </c>
      <c r="L26">
        <v>3</v>
      </c>
      <c r="M26" s="4">
        <v>4</v>
      </c>
      <c r="N26">
        <f>M26+L26+(E26*P26+F26*(1-P26))*C26+((E26-1)*P26+F26*(1-P26))*D26+H26*G26</f>
        <v>14.017749999999999</v>
      </c>
      <c r="O26" s="1">
        <v>6.1</v>
      </c>
      <c r="P26" s="3">
        <v>1</v>
      </c>
      <c r="Q26">
        <f>((O26-8)+B31*(1-P26))*B32</f>
        <v>-0.47500000000000009</v>
      </c>
      <c r="R26">
        <f>O26*G26/(E26-1)+(1-K26)*G26/(E26-1)</f>
        <v>1.2024863009708739</v>
      </c>
      <c r="S26">
        <f>(R26-8)*B32</f>
        <v>-1.6993784247572816</v>
      </c>
      <c r="T26">
        <f>M26+I26+(J26+D26)*(1-K26)+H26*G26</f>
        <v>5.9301999999999992</v>
      </c>
      <c r="U26">
        <f>B26*(N26+Q26*(1-B34))+(1-B26)*(T26+S26*(1-B34))</f>
        <v>13.54275</v>
      </c>
      <c r="V26" s="4">
        <v>24</v>
      </c>
    </row>
    <row r="27" spans="1:22" x14ac:dyDescent="0.25">
      <c r="A27" t="s">
        <v>11</v>
      </c>
      <c r="B27">
        <v>1</v>
      </c>
      <c r="C27" s="4">
        <v>2.2999999999999998</v>
      </c>
      <c r="D27" s="4">
        <v>2.1</v>
      </c>
      <c r="E27" s="3">
        <v>2.31</v>
      </c>
      <c r="F27" s="3">
        <v>2.31</v>
      </c>
      <c r="G27">
        <f>1-K27</f>
        <v>0.36739999999999995</v>
      </c>
      <c r="H27">
        <f>0.5+D27</f>
        <v>2.6</v>
      </c>
      <c r="I27">
        <v>0.75</v>
      </c>
      <c r="J27">
        <v>1.5</v>
      </c>
      <c r="K27" s="3">
        <v>0.63260000000000005</v>
      </c>
      <c r="L27">
        <v>3</v>
      </c>
      <c r="M27" s="4">
        <v>4</v>
      </c>
      <c r="N27">
        <f>M27+L27+(E27*P27+F27*(1-P27))*C27+((E27-1)*P27+F27*(1-P27))*D27+H27*G27</f>
        <v>16.01924</v>
      </c>
      <c r="O27" s="1">
        <v>8.4</v>
      </c>
      <c r="P27" s="3">
        <v>1</v>
      </c>
      <c r="Q27">
        <f>((O27-8)+B31*(1-P27))*B32</f>
        <v>0.10000000000000009</v>
      </c>
      <c r="R27">
        <f>O27*G27/(E27-1)+(1-K27)*G27/(E27-1)</f>
        <v>2.4588876030534346</v>
      </c>
      <c r="S27">
        <f>(R27-8)*B32</f>
        <v>-1.3852780992366414</v>
      </c>
      <c r="T27">
        <f>M27+I27+(J27+D27)*(1-K27)+H27*G27</f>
        <v>7.0278799999999997</v>
      </c>
      <c r="U27">
        <f>B27*(N27+Q27*(1-B34))+(1-B27)*(T27+S27*(1-B34))</f>
        <v>16.119240000000001</v>
      </c>
      <c r="V27" s="4">
        <v>26</v>
      </c>
    </row>
    <row r="28" spans="1:22" x14ac:dyDescent="0.25">
      <c r="A28" t="s">
        <v>12</v>
      </c>
      <c r="B28">
        <v>1</v>
      </c>
      <c r="C28" s="4">
        <v>2.2999999999999998</v>
      </c>
      <c r="D28" s="4">
        <v>2.6</v>
      </c>
      <c r="E28" s="3">
        <v>2.66</v>
      </c>
      <c r="F28" s="3">
        <v>2.66</v>
      </c>
      <c r="G28">
        <f>1-K28</f>
        <v>0.22929999999999995</v>
      </c>
      <c r="H28">
        <f>0.5+D28</f>
        <v>3.1</v>
      </c>
      <c r="I28">
        <v>0.75</v>
      </c>
      <c r="J28">
        <v>1.5</v>
      </c>
      <c r="K28" s="3">
        <v>0.77070000000000005</v>
      </c>
      <c r="L28">
        <v>3</v>
      </c>
      <c r="M28" s="4">
        <v>4</v>
      </c>
      <c r="N28">
        <f>M28+L28+(E28*P28+F28*(1-P28))*C28+((E28-1)*P28+F28*(1-P28))*D28+H28*G28</f>
        <v>18.144829999999999</v>
      </c>
      <c r="O28" s="1">
        <v>8.4</v>
      </c>
      <c r="P28" s="3">
        <v>1</v>
      </c>
      <c r="Q28">
        <f>((O28-8)+B31*(1-P28))*B32</f>
        <v>0.10000000000000009</v>
      </c>
      <c r="R28">
        <f>O28*G28/(E28-1)+(1-K28)*G28/(E28-1)</f>
        <v>1.1919870421686745</v>
      </c>
      <c r="S28">
        <f>(R28-8)*B32</f>
        <v>-1.7020032394578313</v>
      </c>
      <c r="T28">
        <f>M28+I28+(J28+D28)*(1-K28)+H28*G28</f>
        <v>6.4009599999999995</v>
      </c>
      <c r="U28">
        <f>B28*(N28+Q28*(1-B34))+(1-B28)*(T28+S28*(1-B34))</f>
        <v>18.24483</v>
      </c>
      <c r="V28" s="4">
        <v>28</v>
      </c>
    </row>
    <row r="29" spans="1:22" x14ac:dyDescent="0.25">
      <c r="A29" t="s">
        <v>13</v>
      </c>
      <c r="B29">
        <v>1</v>
      </c>
      <c r="C29" s="4">
        <v>2.2000000000000002</v>
      </c>
      <c r="D29" s="4">
        <v>2.5</v>
      </c>
      <c r="E29" s="3">
        <v>2.96</v>
      </c>
      <c r="F29" s="3">
        <v>4</v>
      </c>
      <c r="G29">
        <f>1-K29</f>
        <v>0.31859999999999999</v>
      </c>
      <c r="H29">
        <f>0.5+D29</f>
        <v>3</v>
      </c>
      <c r="I29">
        <v>0.75</v>
      </c>
      <c r="J29">
        <v>1.5</v>
      </c>
      <c r="K29" s="3">
        <v>0.68140000000000001</v>
      </c>
      <c r="L29">
        <v>3</v>
      </c>
      <c r="M29" s="4">
        <v>4</v>
      </c>
      <c r="N29">
        <f>M29+L29+(E29*P29+F29*(1-P29))*C29+((E29-1)*P29+F29*(1-P29))*D29+H29*G29</f>
        <v>19.3685388</v>
      </c>
      <c r="O29" s="1">
        <v>16.899999999999999</v>
      </c>
      <c r="P29" s="3">
        <v>0.99990000000000001</v>
      </c>
      <c r="Q29">
        <f>((O29-8)+B31*(1-P29))*B32</f>
        <v>2.2267499999999996</v>
      </c>
      <c r="R29">
        <f>O29*G29/(E29-1)+(1-K29)*G29/(E29-1)</f>
        <v>2.7989009999999994</v>
      </c>
      <c r="S29">
        <f>(R29-8)*B32</f>
        <v>-1.3002747500000003</v>
      </c>
      <c r="T29">
        <f>M29+I29+(J29+D29)*(1-K29)+H29*G29</f>
        <v>6.9802</v>
      </c>
      <c r="U29">
        <f>B29*(N29+Q29*(1-B34))+(1-B29)*(T29+S29*(1-B34))</f>
        <v>21.595288799999999</v>
      </c>
      <c r="V29" s="4">
        <v>33</v>
      </c>
    </row>
    <row r="30" spans="1:22" x14ac:dyDescent="0.25">
      <c r="A30" t="s">
        <v>14</v>
      </c>
      <c r="B30">
        <v>1</v>
      </c>
      <c r="C30" s="4">
        <v>2.2999999999999998</v>
      </c>
      <c r="D30" s="4">
        <v>2.1</v>
      </c>
      <c r="E30" s="3">
        <v>2.9</v>
      </c>
      <c r="F30" s="3">
        <v>4.2300000000000004</v>
      </c>
      <c r="G30">
        <f>1-K30</f>
        <v>0.26170000000000004</v>
      </c>
      <c r="H30">
        <f>0.5+D30</f>
        <v>2.6</v>
      </c>
      <c r="I30">
        <v>0.75</v>
      </c>
      <c r="J30">
        <v>1.5</v>
      </c>
      <c r="K30" s="3">
        <v>0.73829999999999996</v>
      </c>
      <c r="L30">
        <v>3</v>
      </c>
      <c r="M30" s="4">
        <v>4</v>
      </c>
      <c r="N30">
        <f>M30+L30+(E30*P30+F30*(1-P30))*C30+((E30-1)*P30+F30*(1-P30))*D30+H30*G30</f>
        <v>18.912964000000002</v>
      </c>
      <c r="O30" s="1">
        <v>33.1</v>
      </c>
      <c r="P30" s="3">
        <v>0.92800000000000005</v>
      </c>
      <c r="Q30">
        <f>((O30-8)+B31*(1-P30))*B32</f>
        <v>7.5349999999999993</v>
      </c>
      <c r="R30">
        <f>O30*G30/(E30-1)+(1-K30)*G30/(E30-1)</f>
        <v>4.5951352052631584</v>
      </c>
      <c r="S30">
        <f>(R30-8)*B32</f>
        <v>-0.85121619868421039</v>
      </c>
      <c r="T30">
        <f>M30+I30+(J30+D30)*(1-K30)+H30*G30</f>
        <v>6.3725399999999999</v>
      </c>
      <c r="U30">
        <f>B30*(N30+Q30*(1-B34))+(1-B30)*(T30+S30*(1-B34))</f>
        <v>26.447964000000002</v>
      </c>
      <c r="V30" s="4">
        <v>37</v>
      </c>
    </row>
    <row r="31" spans="1:22" x14ac:dyDescent="0.25">
      <c r="A31" t="s">
        <v>39</v>
      </c>
      <c r="B31" s="4">
        <v>70</v>
      </c>
      <c r="D31" s="2"/>
    </row>
    <row r="32" spans="1:22" x14ac:dyDescent="0.25">
      <c r="A32" t="s">
        <v>107</v>
      </c>
      <c r="B32">
        <v>0.25</v>
      </c>
      <c r="D32" s="2" t="s">
        <v>110</v>
      </c>
    </row>
    <row r="33" spans="1:22" x14ac:dyDescent="0.25">
      <c r="A33" t="s">
        <v>15</v>
      </c>
      <c r="B33">
        <f xml:space="preserve"> ( V26*B26*P26+V27*B27*P27+V28*B28*P28+V29*B29*P29+V30*B30*P30 ) / (U26+U27+U28+U29+U30) * 60</f>
        <v>90.880202021066097</v>
      </c>
    </row>
    <row r="34" spans="1:22" x14ac:dyDescent="0.25">
      <c r="A34" t="s">
        <v>35</v>
      </c>
      <c r="B34">
        <f>IF(SUM(Q26:Q30) &gt; 0, 0, 1)</f>
        <v>0</v>
      </c>
      <c r="D34" s="2" t="s">
        <v>170</v>
      </c>
      <c r="F34" s="2">
        <f>IF(AVERAGE(O26:O30) &lt;= 24, 1,0)</f>
        <v>1</v>
      </c>
    </row>
    <row r="36" spans="1:22" x14ac:dyDescent="0.25">
      <c r="A36" t="s">
        <v>152</v>
      </c>
      <c r="C36" s="4" t="s">
        <v>173</v>
      </c>
    </row>
    <row r="37" spans="1:22" x14ac:dyDescent="0.25">
      <c r="A37" t="s">
        <v>10</v>
      </c>
      <c r="B37">
        <v>1</v>
      </c>
      <c r="C37" s="4">
        <v>2.2000000000000002</v>
      </c>
      <c r="D37" s="4">
        <v>2</v>
      </c>
      <c r="E37" s="3">
        <v>2.0299999999999998</v>
      </c>
      <c r="F37" s="3">
        <v>2.0299999999999998</v>
      </c>
      <c r="G37">
        <f>1-K37</f>
        <v>0.19669999999999999</v>
      </c>
      <c r="H37">
        <f>0.5+D37</f>
        <v>2.5</v>
      </c>
      <c r="I37">
        <v>0.75</v>
      </c>
      <c r="J37">
        <v>1.5</v>
      </c>
      <c r="K37" s="3">
        <v>0.80330000000000001</v>
      </c>
      <c r="L37">
        <v>3</v>
      </c>
      <c r="M37" s="4">
        <v>4</v>
      </c>
      <c r="N37">
        <f>M37+L37+(E37*P37+F37*(1-P37))*C37+((E37-1)*P37+F37*(1-P37))*D37+H37*G37</f>
        <v>14.017749999999999</v>
      </c>
      <c r="O37" s="1">
        <v>6.1</v>
      </c>
      <c r="P37" s="3">
        <v>1</v>
      </c>
      <c r="Q37">
        <f>((O37-8)+B42*(1-P37))*B43</f>
        <v>-0.47500000000000009</v>
      </c>
      <c r="R37">
        <f>O37*G37/(E37-1)+(1-K37)*G37/(E37-1)</f>
        <v>1.2024863009708739</v>
      </c>
      <c r="S37">
        <f>(R37-8)*B43</f>
        <v>-1.6993784247572816</v>
      </c>
      <c r="T37">
        <f>M37+I37+(J37+D37)*(1-K37)+H37*G37</f>
        <v>5.9301999999999992</v>
      </c>
      <c r="U37">
        <f>B37*(N37+Q37*(1-B45))+(1-B37)*(T37+S37*(1-B45))</f>
        <v>13.54275</v>
      </c>
      <c r="V37" s="4">
        <v>24</v>
      </c>
    </row>
    <row r="38" spans="1:22" x14ac:dyDescent="0.25">
      <c r="A38" t="s">
        <v>11</v>
      </c>
      <c r="B38">
        <v>1</v>
      </c>
      <c r="C38" s="4">
        <v>2.2999999999999998</v>
      </c>
      <c r="D38" s="4">
        <v>2.1</v>
      </c>
      <c r="E38" s="3">
        <v>2.31</v>
      </c>
      <c r="F38" s="3">
        <v>2.31</v>
      </c>
      <c r="G38">
        <f>1-K38</f>
        <v>0.36739999999999995</v>
      </c>
      <c r="H38">
        <f>0.5+D38</f>
        <v>2.6</v>
      </c>
      <c r="I38">
        <v>0.75</v>
      </c>
      <c r="J38">
        <v>1.5</v>
      </c>
      <c r="K38" s="3">
        <v>0.63260000000000005</v>
      </c>
      <c r="L38">
        <v>3</v>
      </c>
      <c r="M38" s="4">
        <v>4</v>
      </c>
      <c r="N38">
        <f>M38+L38+(E38*P38+F38*(1-P38))*C38+((E38-1)*P38+F38*(1-P38))*D38+H38*G38</f>
        <v>16.01924</v>
      </c>
      <c r="O38" s="1">
        <v>8.4</v>
      </c>
      <c r="P38" s="3">
        <v>1</v>
      </c>
      <c r="Q38">
        <f>((O38-8)+B42*(1-P38))*B43</f>
        <v>0.10000000000000009</v>
      </c>
      <c r="R38">
        <f>O38*G38/(E38-1)+(1-K38)*G38/(E38-1)</f>
        <v>2.4588876030534346</v>
      </c>
      <c r="S38">
        <f>(R38-8)*B43</f>
        <v>-1.3852780992366414</v>
      </c>
      <c r="T38">
        <f>M38+I38+(J38+D38)*(1-K38)+H38*G38</f>
        <v>7.0278799999999997</v>
      </c>
      <c r="U38">
        <f>B38*(N38+Q38*(1-B45))+(1-B38)*(T38+S38*(1-B45))</f>
        <v>16.119240000000001</v>
      </c>
      <c r="V38" s="4">
        <v>26</v>
      </c>
    </row>
    <row r="39" spans="1:22" x14ac:dyDescent="0.25">
      <c r="A39" t="s">
        <v>12</v>
      </c>
      <c r="B39">
        <v>1</v>
      </c>
      <c r="C39" s="4">
        <v>2.2999999999999998</v>
      </c>
      <c r="D39" s="4">
        <v>2.6</v>
      </c>
      <c r="E39" s="3">
        <v>2.68</v>
      </c>
      <c r="F39" s="3">
        <v>6.4</v>
      </c>
      <c r="G39">
        <f>1-K39</f>
        <v>0.22929999999999995</v>
      </c>
      <c r="H39">
        <f>0.5+D39</f>
        <v>3.1</v>
      </c>
      <c r="I39">
        <v>0.75</v>
      </c>
      <c r="J39">
        <v>1.5</v>
      </c>
      <c r="K39" s="3">
        <v>0.77070000000000005</v>
      </c>
      <c r="L39">
        <v>3</v>
      </c>
      <c r="M39" s="4">
        <v>4</v>
      </c>
      <c r="N39">
        <f>M39+L39+(E39*P39+F39*(1-P39))*C39+((E39-1)*P39+F39*(1-P39))*D39+H39*G39</f>
        <v>18.253244000000002</v>
      </c>
      <c r="O39" s="1">
        <v>19.100000000000001</v>
      </c>
      <c r="P39" s="3">
        <v>0.99950000000000006</v>
      </c>
      <c r="Q39">
        <f>((O39-8)+B42*(1-P39))*B43</f>
        <v>2.7837499999999995</v>
      </c>
      <c r="R39">
        <f>O39*G39/(E39-1)+(1-K39)*G39/(E39-1)</f>
        <v>2.6382193392857136</v>
      </c>
      <c r="S39">
        <f>(R39-8)*B43</f>
        <v>-1.3404451651785716</v>
      </c>
      <c r="T39">
        <f>M39+I39+(J39+D39)*(1-K39)+H39*G39</f>
        <v>6.4009599999999995</v>
      </c>
      <c r="U39">
        <f>B39*(N39+Q39*(1-B45))+(1-B39)*(T39+S39*(1-B45))</f>
        <v>21.036994</v>
      </c>
      <c r="V39" s="4">
        <v>28</v>
      </c>
    </row>
    <row r="40" spans="1:22" x14ac:dyDescent="0.25">
      <c r="A40" t="s">
        <v>13</v>
      </c>
      <c r="B40">
        <v>1</v>
      </c>
      <c r="C40" s="4">
        <v>2.2000000000000002</v>
      </c>
      <c r="D40" s="4">
        <v>2.5</v>
      </c>
      <c r="E40" s="3">
        <v>2.94</v>
      </c>
      <c r="F40" s="3">
        <v>3.09</v>
      </c>
      <c r="G40">
        <f>1-K40</f>
        <v>0.31859999999999999</v>
      </c>
      <c r="H40">
        <f>0.5+D40</f>
        <v>3</v>
      </c>
      <c r="I40">
        <v>0.75</v>
      </c>
      <c r="J40">
        <v>1.5</v>
      </c>
      <c r="K40" s="3">
        <v>0.68140000000000001</v>
      </c>
      <c r="L40">
        <v>3</v>
      </c>
      <c r="M40" s="4">
        <v>4</v>
      </c>
      <c r="N40">
        <f>M40+L40+(E40*P40+F40*(1-P40))*C40+((E40-1)*P40+F40*(1-P40))*D40+H40*G40</f>
        <v>19.2773255</v>
      </c>
      <c r="O40" s="1">
        <v>18.8</v>
      </c>
      <c r="P40" s="3">
        <v>0.99890000000000001</v>
      </c>
      <c r="Q40">
        <f>((O40-8)+B42*(1-P40))*B43</f>
        <v>2.7192500000000002</v>
      </c>
      <c r="R40">
        <f>O40*G40/(E40-1)+(1-K40)*G40/(E40-1)</f>
        <v>3.1397865773195877</v>
      </c>
      <c r="S40">
        <f>(R40-8)*B43</f>
        <v>-1.2150533556701031</v>
      </c>
      <c r="T40">
        <f>M40+I40+(J40+D40)*(1-K40)+H40*G40</f>
        <v>6.9802</v>
      </c>
      <c r="U40">
        <f>B40*(N40+Q40*(1-B45))+(1-B40)*(T40+S40*(1-B45))</f>
        <v>21.996575499999999</v>
      </c>
      <c r="V40" s="4">
        <v>33</v>
      </c>
    </row>
    <row r="41" spans="1:22" x14ac:dyDescent="0.25">
      <c r="A41" t="s">
        <v>14</v>
      </c>
      <c r="B41">
        <v>1</v>
      </c>
      <c r="C41" s="4">
        <v>2.2999999999999998</v>
      </c>
      <c r="D41" s="4">
        <v>2.1</v>
      </c>
      <c r="E41" s="3">
        <v>2.78</v>
      </c>
      <c r="F41" s="3">
        <v>3.7</v>
      </c>
      <c r="G41">
        <f>1-K41</f>
        <v>0.26170000000000004</v>
      </c>
      <c r="H41">
        <f>0.5+D41</f>
        <v>2.6</v>
      </c>
      <c r="I41">
        <v>0.75</v>
      </c>
      <c r="J41">
        <v>1.5</v>
      </c>
      <c r="K41" s="3">
        <v>0.73829999999999996</v>
      </c>
      <c r="L41">
        <v>3</v>
      </c>
      <c r="M41" s="4">
        <v>4</v>
      </c>
      <c r="N41">
        <f>M41+L41+(E41*P41+F41*(1-P41))*C41+((E41-1)*P41+F41*(1-P41))*D41+H41*G41</f>
        <v>18.605512000000001</v>
      </c>
      <c r="O41" s="1">
        <v>35.9</v>
      </c>
      <c r="P41" s="3">
        <v>0.871</v>
      </c>
      <c r="Q41">
        <f>((O41-8)+B42*(1-P41))*B43</f>
        <v>9.2324999999999999</v>
      </c>
      <c r="R41">
        <f>O41*G41/(E41-1)+(1-K41)*G41/(E41-1)</f>
        <v>5.3165825224719114</v>
      </c>
      <c r="S41">
        <f>(R41-8)*B43</f>
        <v>-0.67085436938202214</v>
      </c>
      <c r="T41">
        <f>M41+I41+(J41+D41)*(1-K41)+H41*G41</f>
        <v>6.3725399999999999</v>
      </c>
      <c r="U41">
        <f>B41*(N41+Q41*(1-B45))+(1-B41)*(T41+S41*(1-B45))</f>
        <v>27.838011999999999</v>
      </c>
      <c r="V41" s="4">
        <v>37</v>
      </c>
    </row>
    <row r="42" spans="1:22" x14ac:dyDescent="0.25">
      <c r="A42" t="s">
        <v>39</v>
      </c>
      <c r="B42" s="4">
        <v>70</v>
      </c>
      <c r="D42" s="2"/>
    </row>
    <row r="43" spans="1:22" x14ac:dyDescent="0.25">
      <c r="A43" t="s">
        <v>107</v>
      </c>
      <c r="B43">
        <v>0.25</v>
      </c>
      <c r="D43" s="2" t="s">
        <v>110</v>
      </c>
    </row>
    <row r="44" spans="1:22" x14ac:dyDescent="0.25">
      <c r="A44" t="s">
        <v>15</v>
      </c>
      <c r="B44">
        <f xml:space="preserve"> ( V37*B37*P37+V38*B38*P38+V39*B39*P39+V40*B40*P40+V41*B41*P41 ) / (U37+U38+U39+U40+U41) * 60</f>
        <v>85.450082711922761</v>
      </c>
    </row>
    <row r="45" spans="1:22" x14ac:dyDescent="0.25">
      <c r="A45" t="s">
        <v>35</v>
      </c>
      <c r="B45">
        <f>IF(SUM(Q37:Q41) &gt; 0, 0, 1)</f>
        <v>0</v>
      </c>
      <c r="D45" s="2" t="s">
        <v>170</v>
      </c>
      <c r="F45" s="2">
        <f>IF(AVERAGE(O37:O41) &lt;= 24, 1,0)</f>
        <v>1</v>
      </c>
    </row>
    <row r="46" spans="1:22" x14ac:dyDescent="0.25">
      <c r="A46" t="s">
        <v>175</v>
      </c>
    </row>
    <row r="47" spans="1:22" x14ac:dyDescent="0.25">
      <c r="A47" t="s">
        <v>176</v>
      </c>
    </row>
    <row r="48" spans="1:22" x14ac:dyDescent="0.25">
      <c r="A48" t="s">
        <v>177</v>
      </c>
    </row>
    <row r="49" spans="1:4" x14ac:dyDescent="0.25">
      <c r="A49" t="s">
        <v>182</v>
      </c>
    </row>
    <row r="53" spans="1:4" x14ac:dyDescent="0.25">
      <c r="B53" s="4"/>
      <c r="D53" s="2"/>
    </row>
    <row r="64" spans="1:4" x14ac:dyDescent="0.25">
      <c r="D64" s="2"/>
    </row>
    <row r="69" spans="3:4" x14ac:dyDescent="0.25">
      <c r="C69" s="2"/>
    </row>
    <row r="76" spans="3:4" x14ac:dyDescent="0.25">
      <c r="D76" s="2"/>
    </row>
    <row r="80" spans="3:4" x14ac:dyDescent="0.25">
      <c r="C80" s="2"/>
    </row>
    <row r="87" spans="4:4" x14ac:dyDescent="0.25">
      <c r="D87" s="2"/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topLeftCell="A28" workbookViewId="0">
      <selection activeCell="I16" sqref="I16"/>
    </sheetView>
  </sheetViews>
  <sheetFormatPr defaultRowHeight="15" x14ac:dyDescent="0.25"/>
  <cols>
    <col min="1" max="1" width="16.28515625" customWidth="1"/>
    <col min="2" max="2" width="7.7109375" bestFit="1" customWidth="1"/>
    <col min="3" max="3" width="5.85546875" style="4" customWidth="1"/>
    <col min="4" max="4" width="6.85546875" style="4" customWidth="1"/>
    <col min="5" max="5" width="9.85546875" style="3" customWidth="1"/>
    <col min="6" max="6" width="9.28515625" style="3" customWidth="1"/>
    <col min="7" max="7" width="7.85546875" customWidth="1"/>
    <col min="8" max="8" width="8.140625" customWidth="1"/>
    <col min="9" max="9" width="6.7109375" customWidth="1"/>
    <col min="10" max="10" width="5.85546875" customWidth="1"/>
    <col min="11" max="11" width="7.85546875" style="3" customWidth="1"/>
    <col min="12" max="12" width="4.5703125" customWidth="1"/>
    <col min="13" max="13" width="5.28515625" style="4" customWidth="1"/>
    <col min="14" max="14" width="8.140625" customWidth="1"/>
    <col min="15" max="15" width="7.140625" style="1" bestFit="1" customWidth="1"/>
    <col min="16" max="16" width="6.5703125" style="3" customWidth="1"/>
    <col min="17" max="17" width="7.42578125" customWidth="1"/>
    <col min="18" max="18" width="6.42578125" customWidth="1"/>
    <col min="19" max="19" width="8.28515625" customWidth="1"/>
    <col min="20" max="20" width="9.42578125" customWidth="1"/>
    <col min="21" max="21" width="9.140625" bestFit="1" customWidth="1"/>
    <col min="22" max="22" width="6.140625" style="4" customWidth="1"/>
  </cols>
  <sheetData>
    <row r="1" spans="1:22" x14ac:dyDescent="0.25">
      <c r="A1" t="s">
        <v>1</v>
      </c>
      <c r="B1" t="s">
        <v>31</v>
      </c>
      <c r="C1" s="4" t="s">
        <v>33</v>
      </c>
      <c r="D1" s="4" t="s">
        <v>34</v>
      </c>
      <c r="E1" s="3" t="s">
        <v>37</v>
      </c>
      <c r="F1" s="3" t="s">
        <v>38</v>
      </c>
      <c r="G1" t="s">
        <v>30</v>
      </c>
      <c r="H1" t="s">
        <v>23</v>
      </c>
      <c r="I1" t="s">
        <v>0</v>
      </c>
      <c r="J1" t="s">
        <v>16</v>
      </c>
      <c r="K1" s="3" t="s">
        <v>29</v>
      </c>
      <c r="L1" t="s">
        <v>32</v>
      </c>
      <c r="M1" s="4" t="s">
        <v>92</v>
      </c>
      <c r="N1" t="s">
        <v>28</v>
      </c>
      <c r="O1" s="1" t="s">
        <v>40</v>
      </c>
      <c r="P1" s="3" t="s">
        <v>36</v>
      </c>
      <c r="Q1" t="s">
        <v>24</v>
      </c>
      <c r="R1" t="s">
        <v>25</v>
      </c>
      <c r="S1" t="s">
        <v>26</v>
      </c>
      <c r="T1" t="s">
        <v>27</v>
      </c>
      <c r="U1" t="s">
        <v>6</v>
      </c>
      <c r="V1" s="4" t="s">
        <v>7</v>
      </c>
    </row>
    <row r="2" spans="1:22" x14ac:dyDescent="0.25">
      <c r="A2" t="s">
        <v>186</v>
      </c>
      <c r="C2" s="2" t="s">
        <v>148</v>
      </c>
    </row>
    <row r="3" spans="1:22" x14ac:dyDescent="0.25">
      <c r="A3" t="s">
        <v>10</v>
      </c>
      <c r="B3">
        <v>1</v>
      </c>
      <c r="C3" s="4">
        <v>2.2000000000000002</v>
      </c>
      <c r="D3" s="4">
        <v>2</v>
      </c>
      <c r="E3" s="3">
        <v>3.22</v>
      </c>
      <c r="F3" s="3">
        <v>4.6100000000000003</v>
      </c>
      <c r="G3">
        <f>1-K3</f>
        <v>0.26549999999999996</v>
      </c>
      <c r="H3">
        <f>0.5+D3</f>
        <v>2.5</v>
      </c>
      <c r="I3">
        <v>0.75</v>
      </c>
      <c r="J3">
        <v>1.5</v>
      </c>
      <c r="K3" s="3">
        <v>0.73450000000000004</v>
      </c>
      <c r="L3">
        <v>3</v>
      </c>
      <c r="M3" s="4">
        <v>4.5</v>
      </c>
      <c r="N3">
        <f>M3+L3+(E3*P3+F3*(1-P3))*C3+((E3-1)*P3+F3*(1-P3))*D3+H3*G3</f>
        <v>19.705777400000002</v>
      </c>
      <c r="O3" s="1">
        <v>27.3</v>
      </c>
      <c r="P3" s="3">
        <v>0.99770000000000003</v>
      </c>
      <c r="Q3">
        <f>(O3+B8*(1-P3))*B9</f>
        <v>13.721299999999999</v>
      </c>
      <c r="R3">
        <f>O3*G3/(E3-1)+(1-K3)*G3/(E3-1)</f>
        <v>3.2966847972972966</v>
      </c>
      <c r="S3">
        <f>(R3)*B9</f>
        <v>1.6483423986486483</v>
      </c>
      <c r="T3">
        <f>M3+I3+(J3+D3)*(1-K3)+H3*G3</f>
        <v>6.843</v>
      </c>
      <c r="U3">
        <f>B3*(N3+Q3*(1-B11))+(1-B3)*(T3+S3*(1-B11))</f>
        <v>33.427077400000002</v>
      </c>
      <c r="V3" s="4">
        <v>24</v>
      </c>
    </row>
    <row r="4" spans="1:22" x14ac:dyDescent="0.25">
      <c r="A4" t="s">
        <v>10</v>
      </c>
      <c r="B4">
        <v>1</v>
      </c>
      <c r="C4" s="4">
        <v>2.2000000000000002</v>
      </c>
      <c r="D4" s="4">
        <v>2</v>
      </c>
      <c r="E4" s="3">
        <v>3.22</v>
      </c>
      <c r="F4" s="3">
        <v>4.6100000000000003</v>
      </c>
      <c r="G4">
        <f>1-K4</f>
        <v>0.26549999999999996</v>
      </c>
      <c r="H4">
        <f>0.5+D4</f>
        <v>2.5</v>
      </c>
      <c r="I4">
        <v>0.75</v>
      </c>
      <c r="J4">
        <v>1.5</v>
      </c>
      <c r="K4" s="3">
        <v>0.73450000000000004</v>
      </c>
      <c r="L4">
        <v>3</v>
      </c>
      <c r="M4" s="4">
        <v>4.5</v>
      </c>
      <c r="N4">
        <f>M4+L4+(E4*P4+F4*(1-P4))*C4+((E4-1)*P4+F4*(1-P4))*D4+H4*G4</f>
        <v>19.705777400000002</v>
      </c>
      <c r="O4" s="1">
        <v>27.3</v>
      </c>
      <c r="P4" s="3">
        <v>0.99770000000000003</v>
      </c>
      <c r="Q4">
        <f>(O4+B9*(1-P4))*B9</f>
        <v>13.650575</v>
      </c>
      <c r="R4">
        <f>O4*G4/(E4-1)+(1-K4)*G4/(E4-1)</f>
        <v>3.2966847972972966</v>
      </c>
      <c r="S4">
        <f>(R4)*B9</f>
        <v>1.6483423986486483</v>
      </c>
      <c r="T4">
        <f>M4+I4+(J4+D4)*(1-K4)+H4*G4</f>
        <v>6.843</v>
      </c>
      <c r="U4">
        <f>B4*(N4+Q4*(1-B11))+(1-B4)*(T4+S4*(1-B11))</f>
        <v>33.356352400000006</v>
      </c>
      <c r="V4" s="4">
        <v>24</v>
      </c>
    </row>
    <row r="5" spans="1:22" x14ac:dyDescent="0.25">
      <c r="A5" t="s">
        <v>155</v>
      </c>
      <c r="B5">
        <v>1</v>
      </c>
      <c r="C5" s="4">
        <v>2.2000000000000002</v>
      </c>
      <c r="D5" s="4">
        <v>2.5</v>
      </c>
      <c r="E5" s="3">
        <v>2.83</v>
      </c>
      <c r="F5" s="3">
        <v>2.83</v>
      </c>
      <c r="G5">
        <f>1-K5</f>
        <v>0.126</v>
      </c>
      <c r="H5">
        <f>0.5+D5</f>
        <v>3</v>
      </c>
      <c r="I5">
        <v>0.75</v>
      </c>
      <c r="J5">
        <v>1.5</v>
      </c>
      <c r="K5" s="3">
        <v>0.874</v>
      </c>
      <c r="L5">
        <v>3</v>
      </c>
      <c r="M5" s="4">
        <v>4.5</v>
      </c>
      <c r="N5">
        <f>M5+L5+(E5*P5+F5*(1-P5))*C5+((E5-1)*P5+F5*(1-P5))*D5+H5*G5</f>
        <v>18.679000000000002</v>
      </c>
      <c r="O5" s="1">
        <v>7.2</v>
      </c>
      <c r="P5" s="3">
        <v>1</v>
      </c>
      <c r="Q5">
        <f>(O5+B9*(1-P5))*B9</f>
        <v>3.6</v>
      </c>
      <c r="R5">
        <f>O5*G5/(E5-1)+(1-K5)*G5/(E5-1)</f>
        <v>0.50441311475409834</v>
      </c>
      <c r="S5">
        <f>(R5)*B9</f>
        <v>0.25220655737704917</v>
      </c>
      <c r="T5">
        <f>M5+I5+(J5+D5)*(1-K5)+H5*G5</f>
        <v>6.1319999999999997</v>
      </c>
      <c r="U5">
        <f>B5*(N5+Q5*(1-B11))+(1-B5)*(T5+S5*(1-B11))</f>
        <v>22.279000000000003</v>
      </c>
      <c r="V5" s="4">
        <v>17</v>
      </c>
    </row>
    <row r="6" spans="1:22" x14ac:dyDescent="0.25">
      <c r="A6" t="s">
        <v>154</v>
      </c>
      <c r="B6">
        <v>1</v>
      </c>
      <c r="C6" s="4">
        <v>2.2000000000000002</v>
      </c>
      <c r="D6" s="4">
        <v>2.5</v>
      </c>
      <c r="E6" s="3">
        <v>2.66</v>
      </c>
      <c r="F6" s="3">
        <v>2.66</v>
      </c>
      <c r="G6">
        <f>1-K6</f>
        <v>0.13370000000000004</v>
      </c>
      <c r="H6">
        <f>0.5+D6</f>
        <v>3</v>
      </c>
      <c r="I6">
        <v>0.75</v>
      </c>
      <c r="J6">
        <v>1.5</v>
      </c>
      <c r="K6" s="3">
        <v>0.86629999999999996</v>
      </c>
      <c r="L6">
        <v>3</v>
      </c>
      <c r="M6" s="4">
        <v>4.5</v>
      </c>
      <c r="N6">
        <f>M6+L6+(E6*P6+F6*(1-P6))*C6+((E6-1)*P6+F6*(1-P6))*D6+H6*G6</f>
        <v>17.903100000000002</v>
      </c>
      <c r="O6" s="1">
        <v>4.5</v>
      </c>
      <c r="P6" s="3">
        <v>1</v>
      </c>
      <c r="Q6">
        <f>(O6+B9*(1-P6))*B9</f>
        <v>2.25</v>
      </c>
      <c r="R6">
        <f>O6*G6/(E6-1)+(1-K6)*G6/(E6-1)</f>
        <v>0.37320824698795191</v>
      </c>
      <c r="S6">
        <f>(R6)*B9</f>
        <v>0.18660412349397595</v>
      </c>
      <c r="T6">
        <f>M6+I6+(J6+D6)*(1-K6)+H6*G6</f>
        <v>6.1859000000000011</v>
      </c>
      <c r="U6">
        <f>B6*(N6+Q6*(1-B11))+(1-B6)*(T6+S6*(1-B11))</f>
        <v>20.153100000000002</v>
      </c>
      <c r="V6" s="4">
        <v>20</v>
      </c>
    </row>
    <row r="7" spans="1:22" x14ac:dyDescent="0.25">
      <c r="A7" t="s">
        <v>156</v>
      </c>
      <c r="B7">
        <v>0</v>
      </c>
      <c r="C7" s="4">
        <v>2.2000000000000002</v>
      </c>
      <c r="D7" s="4">
        <v>2</v>
      </c>
      <c r="E7" s="3">
        <v>3.35</v>
      </c>
      <c r="F7" s="3">
        <v>3.35</v>
      </c>
      <c r="G7">
        <f>1-K7</f>
        <v>0.22160000000000002</v>
      </c>
      <c r="H7">
        <f>0.5+D7</f>
        <v>2.5</v>
      </c>
      <c r="I7">
        <v>0.75</v>
      </c>
      <c r="J7">
        <v>1.5</v>
      </c>
      <c r="K7" s="3">
        <v>0.77839999999999998</v>
      </c>
      <c r="L7">
        <v>3</v>
      </c>
      <c r="M7" s="4">
        <v>4.5</v>
      </c>
      <c r="N7">
        <f>M7+L7+(E7*P7+F7*(1-P7))*C7+((E7-1)*P7+F7*(1-P7))*D7+H7*G7</f>
        <v>20.123999999999999</v>
      </c>
      <c r="O7" s="1">
        <v>11.3</v>
      </c>
      <c r="P7" s="3">
        <v>1</v>
      </c>
      <c r="Q7">
        <f>(O7+B9*(1-P7))*B9</f>
        <v>5.65</v>
      </c>
      <c r="R7">
        <f>O7*G7/(E7-1)+(1-K7)*G7/(E7-1)</f>
        <v>1.0864623659574468</v>
      </c>
      <c r="S7">
        <f>(R7)*B9</f>
        <v>0.54323118297872341</v>
      </c>
      <c r="T7">
        <f>M7+I7+(J7+D7)*(1-K7)+H7*G7</f>
        <v>6.5796000000000001</v>
      </c>
      <c r="U7">
        <f>B7*(N7+Q7*(1-B11))+(1-B7)*(T7+S7*(1-B11))</f>
        <v>7.1228311829787234</v>
      </c>
      <c r="V7" s="4">
        <v>6</v>
      </c>
    </row>
    <row r="8" spans="1:22" x14ac:dyDescent="0.25">
      <c r="A8" t="s">
        <v>39</v>
      </c>
      <c r="B8">
        <v>62</v>
      </c>
    </row>
    <row r="9" spans="1:22" x14ac:dyDescent="0.25">
      <c r="A9" t="s">
        <v>107</v>
      </c>
      <c r="B9" s="4">
        <v>0.5</v>
      </c>
      <c r="D9" s="2" t="s">
        <v>185</v>
      </c>
    </row>
    <row r="10" spans="1:22" x14ac:dyDescent="0.25">
      <c r="A10" t="s">
        <v>15</v>
      </c>
      <c r="B10">
        <f xml:space="preserve"> ( V3*B3*P3+V4*B4*P4+V5*B5*P5+V6*B6*P6+V7*B7*P7 ) / (U3+U4+U5+U6+U7) * 60</f>
        <v>43.780709621181636</v>
      </c>
    </row>
    <row r="11" spans="1:22" x14ac:dyDescent="0.25">
      <c r="A11" t="s">
        <v>35</v>
      </c>
      <c r="B11">
        <f>IF(SUM(Q3:Q7) &gt; 0, 0, 1)</f>
        <v>0</v>
      </c>
    </row>
    <row r="13" spans="1:22" x14ac:dyDescent="0.25">
      <c r="A13" t="s">
        <v>187</v>
      </c>
      <c r="C13" s="2" t="s">
        <v>148</v>
      </c>
    </row>
    <row r="14" spans="1:22" x14ac:dyDescent="0.25">
      <c r="A14" t="s">
        <v>140</v>
      </c>
      <c r="B14">
        <v>1</v>
      </c>
      <c r="C14" s="4">
        <v>2.2000000000000002</v>
      </c>
      <c r="D14" s="4">
        <v>2</v>
      </c>
      <c r="E14" s="3">
        <v>1.97</v>
      </c>
      <c r="F14" s="3">
        <v>1.97</v>
      </c>
      <c r="G14">
        <f>1-K14</f>
        <v>0.15569999999999995</v>
      </c>
      <c r="H14">
        <f>0.5+D14</f>
        <v>2.5</v>
      </c>
      <c r="I14">
        <v>0.75</v>
      </c>
      <c r="J14">
        <v>1.5</v>
      </c>
      <c r="K14" s="3">
        <v>0.84430000000000005</v>
      </c>
      <c r="L14">
        <v>3</v>
      </c>
      <c r="M14" s="4">
        <v>4.5</v>
      </c>
      <c r="N14">
        <f>M14+L14+(E14*P14+F14*(1-P14))*C14+((E14-1)*P14+F14*(1-P14))*D14+H14*G14</f>
        <v>14.16325</v>
      </c>
      <c r="O14" s="1">
        <v>3.4</v>
      </c>
      <c r="P14" s="3">
        <v>1</v>
      </c>
      <c r="Q14">
        <f>(O14+B19*(1-P14))*B20</f>
        <v>1.7</v>
      </c>
      <c r="R14">
        <f>O14*G14/(E14-1)+(1-K14)*G14/(E14-1)</f>
        <v>0.57074483505154627</v>
      </c>
      <c r="S14">
        <f>(R14)*B20</f>
        <v>0.28537241752577314</v>
      </c>
      <c r="T14">
        <f>M14+I14+(J14+D14)*(1-K14)+H14*G14</f>
        <v>6.1841999999999997</v>
      </c>
      <c r="U14">
        <f>B14*(N14+Q14*(1-B22))+(1-B14)*(T14+S14*(1-B22))</f>
        <v>15.863249999999999</v>
      </c>
      <c r="V14" s="4">
        <v>14</v>
      </c>
    </row>
    <row r="15" spans="1:22" x14ac:dyDescent="0.25">
      <c r="A15" t="s">
        <v>154</v>
      </c>
      <c r="B15">
        <v>1</v>
      </c>
      <c r="C15" s="4">
        <v>2.2000000000000002</v>
      </c>
      <c r="D15" s="4">
        <v>2.5</v>
      </c>
      <c r="E15" s="3">
        <v>2.66</v>
      </c>
      <c r="F15" s="3">
        <v>2.66</v>
      </c>
      <c r="G15">
        <f>1-K15</f>
        <v>0.13370000000000004</v>
      </c>
      <c r="H15">
        <f>0.5+D15</f>
        <v>3</v>
      </c>
      <c r="I15">
        <v>0.75</v>
      </c>
      <c r="J15">
        <v>1.5</v>
      </c>
      <c r="K15" s="3">
        <v>0.86629999999999996</v>
      </c>
      <c r="L15">
        <v>3</v>
      </c>
      <c r="M15" s="4">
        <v>4.5</v>
      </c>
      <c r="N15">
        <f>M15+L15+(E15*P15+F15*(1-P15))*C15+((E15-1)*P15+F15*(1-P15))*D15+H15*G15</f>
        <v>17.903100000000002</v>
      </c>
      <c r="O15" s="1">
        <v>4.5</v>
      </c>
      <c r="P15" s="3">
        <v>1</v>
      </c>
      <c r="Q15">
        <f>(O15+B20*(1-P15))*B20</f>
        <v>2.25</v>
      </c>
      <c r="R15">
        <f>O15*G15/(E15-1)+(1-K15)*G15/(E15-1)</f>
        <v>0.37320824698795191</v>
      </c>
      <c r="S15">
        <f>(R15)*B20</f>
        <v>0.18660412349397595</v>
      </c>
      <c r="T15">
        <f>M15+I15+(J15+D15)*(1-K15)+H15*G15</f>
        <v>6.1859000000000011</v>
      </c>
      <c r="U15">
        <f>B15*(N15+Q15*(1-B22))+(1-B15)*(T15+S15*(1-B22))</f>
        <v>20.153100000000002</v>
      </c>
      <c r="V15" s="4">
        <v>20</v>
      </c>
    </row>
    <row r="16" spans="1:22" x14ac:dyDescent="0.25">
      <c r="A16" t="s">
        <v>155</v>
      </c>
      <c r="B16">
        <v>1</v>
      </c>
      <c r="C16" s="4">
        <v>2.2000000000000002</v>
      </c>
      <c r="D16" s="4">
        <v>2.5</v>
      </c>
      <c r="E16" s="3">
        <v>2.83</v>
      </c>
      <c r="F16" s="3">
        <v>2.83</v>
      </c>
      <c r="G16">
        <f>1-K16</f>
        <v>0.126</v>
      </c>
      <c r="H16">
        <f>0.5+D16</f>
        <v>3</v>
      </c>
      <c r="I16">
        <v>0.75</v>
      </c>
      <c r="J16">
        <v>1.5</v>
      </c>
      <c r="K16" s="3">
        <v>0.874</v>
      </c>
      <c r="L16">
        <v>3</v>
      </c>
      <c r="M16" s="4">
        <v>4.5</v>
      </c>
      <c r="N16">
        <f>M16+L16+(E16*P16+F16*(1-P16))*C16+((E16-1)*P16+F16*(1-P16))*D16+H16*G16</f>
        <v>18.679000000000002</v>
      </c>
      <c r="O16" s="1">
        <v>7.2</v>
      </c>
      <c r="P16" s="3">
        <v>1</v>
      </c>
      <c r="Q16">
        <f>(O16+B20*(1-P16))*B20</f>
        <v>3.6</v>
      </c>
      <c r="R16">
        <f>O16*G16/(E16-1)+(1-K16)*G16/(E16-1)</f>
        <v>0.50441311475409834</v>
      </c>
      <c r="S16">
        <f>(R16)*B20</f>
        <v>0.25220655737704917</v>
      </c>
      <c r="T16">
        <f>M16+I16+(J16+D16)*(1-K16)+H16*G16</f>
        <v>6.1319999999999997</v>
      </c>
      <c r="U16">
        <f>B16*(N16+Q16*(1-B22))+(1-B16)*(T16+S16*(1-B22))</f>
        <v>22.279000000000003</v>
      </c>
      <c r="V16" s="4">
        <v>17</v>
      </c>
    </row>
    <row r="17" spans="1:22" x14ac:dyDescent="0.25">
      <c r="A17" t="s">
        <v>154</v>
      </c>
      <c r="B17">
        <v>1</v>
      </c>
      <c r="C17" s="4">
        <v>2.2000000000000002</v>
      </c>
      <c r="D17" s="4">
        <v>2.5</v>
      </c>
      <c r="E17" s="3">
        <v>2.65</v>
      </c>
      <c r="F17" s="3">
        <v>2.65</v>
      </c>
      <c r="G17">
        <f>1-K17</f>
        <v>0.13370000000000004</v>
      </c>
      <c r="H17">
        <f>0.5+D17</f>
        <v>3</v>
      </c>
      <c r="I17">
        <v>0.75</v>
      </c>
      <c r="J17">
        <v>1.5</v>
      </c>
      <c r="K17" s="3">
        <v>0.86629999999999996</v>
      </c>
      <c r="L17">
        <v>3</v>
      </c>
      <c r="M17" s="4">
        <v>4.5</v>
      </c>
      <c r="N17">
        <f>M17+L17+(E17*P17+F17*(1-P17))*C17+((E17-1)*P17+F17*(1-P17))*D17+H17*G17</f>
        <v>17.856099999999998</v>
      </c>
      <c r="O17" s="1">
        <v>4.5</v>
      </c>
      <c r="P17" s="3">
        <v>1</v>
      </c>
      <c r="Q17">
        <f>(O17+B20*(1-P17))*B20</f>
        <v>2.25</v>
      </c>
      <c r="R17">
        <f>O17*G17/(E17-1)+(1-K17)*G17/(E17-1)</f>
        <v>0.37547011515151535</v>
      </c>
      <c r="S17">
        <f>(R17)*B20</f>
        <v>0.18773505757575767</v>
      </c>
      <c r="T17">
        <f>M17+I17+(J17+D17)*(1-K17)+H17*G17</f>
        <v>6.1859000000000011</v>
      </c>
      <c r="U17">
        <f>B17*(N17+Q17*(1-B22))+(1-B17)*(T17+S17*(1-B22))</f>
        <v>20.106099999999998</v>
      </c>
      <c r="V17" s="4">
        <v>20</v>
      </c>
    </row>
    <row r="18" spans="1:22" x14ac:dyDescent="0.25">
      <c r="A18" t="s">
        <v>156</v>
      </c>
      <c r="B18">
        <v>0</v>
      </c>
      <c r="C18" s="4">
        <v>2.2000000000000002</v>
      </c>
      <c r="D18" s="4">
        <v>2</v>
      </c>
      <c r="E18" s="3">
        <v>3.35</v>
      </c>
      <c r="F18" s="3">
        <v>3.35</v>
      </c>
      <c r="G18">
        <f>1-K18</f>
        <v>0.22160000000000002</v>
      </c>
      <c r="H18">
        <f>0.5+D18</f>
        <v>2.5</v>
      </c>
      <c r="I18">
        <v>0.75</v>
      </c>
      <c r="J18">
        <v>1.5</v>
      </c>
      <c r="K18" s="3">
        <v>0.77839999999999998</v>
      </c>
      <c r="L18">
        <v>3</v>
      </c>
      <c r="M18" s="4">
        <v>4.5</v>
      </c>
      <c r="N18">
        <f>M18+L18+(E18*P18+F18*(1-P18))*C18+((E18-1)*P18+F18*(1-P18))*D18+H18*G18</f>
        <v>20.123999999999999</v>
      </c>
      <c r="O18" s="1">
        <v>11.3</v>
      </c>
      <c r="P18" s="3">
        <v>1</v>
      </c>
      <c r="Q18">
        <f>(O18+B20*(1-P18))*B20</f>
        <v>5.65</v>
      </c>
      <c r="R18">
        <f>O18*G18/(E18-1)+(1-K18)*G18/(E18-1)</f>
        <v>1.0864623659574468</v>
      </c>
      <c r="S18">
        <f>(R18)*B20</f>
        <v>0.54323118297872341</v>
      </c>
      <c r="T18">
        <f>M18+I18+(J18+D18)*(1-K18)+H18*G18</f>
        <v>6.5796000000000001</v>
      </c>
      <c r="U18">
        <f>B18*(N18+Q18*(1-B22))+(1-B18)*(T18+S18*(1-B22))</f>
        <v>7.1228311829787234</v>
      </c>
      <c r="V18" s="4">
        <v>6</v>
      </c>
    </row>
    <row r="19" spans="1:22" x14ac:dyDescent="0.25">
      <c r="A19" t="s">
        <v>39</v>
      </c>
      <c r="B19">
        <v>62</v>
      </c>
    </row>
    <row r="20" spans="1:22" x14ac:dyDescent="0.25">
      <c r="A20" t="s">
        <v>107</v>
      </c>
      <c r="B20" s="4">
        <v>0.5</v>
      </c>
      <c r="D20" s="2" t="s">
        <v>185</v>
      </c>
    </row>
    <row r="21" spans="1:22" x14ac:dyDescent="0.25">
      <c r="A21" t="s">
        <v>15</v>
      </c>
      <c r="B21">
        <f xml:space="preserve"> ( V14*B14*P14+V15*B15*P15+V16*B16*P16+V17*B17*P17+V18*B18*P18 ) / (U14+U15+U16+U17+U18) * 60</f>
        <v>49.810415721422473</v>
      </c>
    </row>
    <row r="22" spans="1:22" x14ac:dyDescent="0.25">
      <c r="A22" t="s">
        <v>35</v>
      </c>
      <c r="B22">
        <f>IF(SUM(Q14:Q18) &gt; 0, 0, 1)</f>
        <v>0</v>
      </c>
    </row>
    <row r="24" spans="1:22" x14ac:dyDescent="0.25">
      <c r="A24" t="s">
        <v>189</v>
      </c>
      <c r="C24" s="2" t="s">
        <v>188</v>
      </c>
    </row>
    <row r="25" spans="1:22" x14ac:dyDescent="0.25">
      <c r="A25" t="s">
        <v>140</v>
      </c>
      <c r="B25">
        <v>1</v>
      </c>
      <c r="C25" s="4">
        <v>2.2999999999999998</v>
      </c>
      <c r="D25" s="4">
        <v>2.1</v>
      </c>
      <c r="E25" s="3">
        <v>1.97</v>
      </c>
      <c r="F25" s="3">
        <v>1.97</v>
      </c>
      <c r="G25">
        <f>1-K25</f>
        <v>0.11180000000000001</v>
      </c>
      <c r="H25">
        <f>0.5+D25</f>
        <v>2.6</v>
      </c>
      <c r="I25">
        <v>0.75</v>
      </c>
      <c r="J25">
        <v>1.5</v>
      </c>
      <c r="K25" s="3">
        <v>0.88819999999999999</v>
      </c>
      <c r="L25">
        <v>3</v>
      </c>
      <c r="M25" s="4">
        <v>4</v>
      </c>
      <c r="N25">
        <f>M25+L25+(E25*P25+F25*(1-P25))*C25+((E25-1)*P25+F25*(1-P25))*D25+H25*G25</f>
        <v>13.858679999999998</v>
      </c>
      <c r="O25" s="1">
        <v>3.4</v>
      </c>
      <c r="P25" s="3">
        <v>1</v>
      </c>
      <c r="Q25">
        <f>(O25+B30*(1-P25))*B31</f>
        <v>1.5038461538461538</v>
      </c>
      <c r="R25">
        <f>O25*G25/(E25-1)+(1-K25)*G25/(E25-1)</f>
        <v>0.40476210309278354</v>
      </c>
      <c r="S25">
        <f>(R25)*B31</f>
        <v>0.17902939175257732</v>
      </c>
      <c r="T25">
        <f>M25+I25+(J25+D25)*(1-K25)+H25*G25</f>
        <v>5.4431599999999998</v>
      </c>
      <c r="U25">
        <f>B25*(N25+Q25*(1-B33))+(1-B25)*(T25+S25*(1-B33))</f>
        <v>15.362526153846151</v>
      </c>
      <c r="V25" s="4">
        <v>14</v>
      </c>
    </row>
    <row r="26" spans="1:22" x14ac:dyDescent="0.25">
      <c r="A26" t="s">
        <v>141</v>
      </c>
      <c r="B26">
        <v>1</v>
      </c>
      <c r="C26" s="4">
        <v>2.2000000000000002</v>
      </c>
      <c r="D26" s="4">
        <v>2</v>
      </c>
      <c r="E26" s="3">
        <v>2.29</v>
      </c>
      <c r="F26" s="3">
        <v>2.29</v>
      </c>
      <c r="G26">
        <f>1-K26</f>
        <v>0.11180000000000001</v>
      </c>
      <c r="H26">
        <f>0.5+D26</f>
        <v>2.5</v>
      </c>
      <c r="I26">
        <v>0.75</v>
      </c>
      <c r="J26">
        <v>1.5</v>
      </c>
      <c r="K26" s="3">
        <v>0.88819999999999999</v>
      </c>
      <c r="L26">
        <v>3</v>
      </c>
      <c r="M26" s="4">
        <v>4</v>
      </c>
      <c r="N26">
        <f>M26+L26+(E26*P26+F26*(1-P26))*C26+((E26-1)*P26+F26*(1-P26))*D26+H26*G26</f>
        <v>14.897500000000001</v>
      </c>
      <c r="O26" s="1">
        <v>10.5</v>
      </c>
      <c r="P26" s="3">
        <v>1</v>
      </c>
      <c r="Q26">
        <f>(O26+B30*(1-P26))*B31</f>
        <v>4.6442307692307692</v>
      </c>
      <c r="R26">
        <f>O26*G26/(E26-1)+(1-K26)*G26/(E26-1)</f>
        <v>0.91968933333333347</v>
      </c>
      <c r="S26">
        <f>(R26)*B31</f>
        <v>0.40678566666666671</v>
      </c>
      <c r="T26">
        <f>M26+I26+(J26+D26)*(1-K26)+H26*G26</f>
        <v>5.4207999999999998</v>
      </c>
      <c r="U26">
        <f>B26*(N26+Q26*(1-B33))+(1-B26)*(T26+S26*(1-B33))</f>
        <v>19.541730769230771</v>
      </c>
      <c r="V26" s="4">
        <v>16</v>
      </c>
    </row>
    <row r="27" spans="1:22" x14ac:dyDescent="0.25">
      <c r="A27" t="s">
        <v>141</v>
      </c>
      <c r="B27">
        <v>1</v>
      </c>
      <c r="C27" s="4">
        <v>2.2000000000000002</v>
      </c>
      <c r="D27" s="4">
        <v>2</v>
      </c>
      <c r="E27" s="3">
        <v>2.29</v>
      </c>
      <c r="F27" s="3">
        <v>2.29</v>
      </c>
      <c r="G27">
        <f>1-K27</f>
        <v>0.11180000000000001</v>
      </c>
      <c r="H27">
        <f>0.5+D27</f>
        <v>2.5</v>
      </c>
      <c r="I27">
        <v>0.75</v>
      </c>
      <c r="J27">
        <v>1.5</v>
      </c>
      <c r="K27" s="3">
        <v>0.88819999999999999</v>
      </c>
      <c r="L27">
        <v>3</v>
      </c>
      <c r="M27" s="4">
        <v>4</v>
      </c>
      <c r="N27">
        <f>M27+L27+(E27*P27+F27*(1-P27))*C27+((E27-1)*P27+F27*(1-P27))*D27+H27*G27</f>
        <v>14.897500000000001</v>
      </c>
      <c r="O27" s="1">
        <v>10.5</v>
      </c>
      <c r="P27" s="3">
        <v>1</v>
      </c>
      <c r="Q27">
        <f>(O27+B30*(1-P27))*B31</f>
        <v>4.6442307692307692</v>
      </c>
      <c r="R27">
        <f>O27*G27/(E27-1)+(1-K27)*G27/(E27-1)</f>
        <v>0.91968933333333347</v>
      </c>
      <c r="S27">
        <f>(R27)*B31</f>
        <v>0.40678566666666671</v>
      </c>
      <c r="T27">
        <f>M27+I27+(J27+D27)*(1-K27)+H27*G27</f>
        <v>5.4207999999999998</v>
      </c>
      <c r="U27">
        <f>B27*(N27+Q27*(1-B33))+(1-B27)*(T27+S27*(1-B33))</f>
        <v>19.541730769230771</v>
      </c>
      <c r="V27" s="4">
        <v>16</v>
      </c>
    </row>
    <row r="28" spans="1:22" x14ac:dyDescent="0.25">
      <c r="A28" t="s">
        <v>96</v>
      </c>
      <c r="B28">
        <v>1</v>
      </c>
      <c r="C28" s="4">
        <v>2.2000000000000002</v>
      </c>
      <c r="D28" s="4">
        <v>2</v>
      </c>
      <c r="E28" s="3">
        <v>2.11</v>
      </c>
      <c r="F28" s="3">
        <v>2.11</v>
      </c>
      <c r="G28">
        <f>1-K28</f>
        <v>8.2500000000000018E-2</v>
      </c>
      <c r="H28">
        <f>0.5+D28</f>
        <v>2.5</v>
      </c>
      <c r="I28">
        <v>0.75</v>
      </c>
      <c r="J28">
        <v>1.5</v>
      </c>
      <c r="K28" s="3">
        <v>0.91749999999999998</v>
      </c>
      <c r="L28">
        <v>3</v>
      </c>
      <c r="M28" s="4">
        <v>4</v>
      </c>
      <c r="N28">
        <f>M28+L28+(E28*P28+F28*(1-P28))*C28+((E28-1)*P28+F28*(1-P28))*D28+H28*G28</f>
        <v>14.068249999999999</v>
      </c>
      <c r="O28" s="1">
        <v>3</v>
      </c>
      <c r="P28" s="3">
        <v>1</v>
      </c>
      <c r="Q28">
        <f>(O28+B29*(1-P28))*B31</f>
        <v>1.3269230769230769</v>
      </c>
      <c r="R28">
        <f>O28*G28/(E28-1)+(1-K28)*G28/(E28-1)</f>
        <v>0.22910472972972981</v>
      </c>
      <c r="S28">
        <f>(R28)*B31</f>
        <v>0.10133478430353433</v>
      </c>
      <c r="T28">
        <f>M28+I28+(J28+D28)*(1-K28)+H28*G28</f>
        <v>5.2450000000000001</v>
      </c>
      <c r="U28">
        <f>B28*(N28+Q28*(1-B33))+(1-B28)*(T28+S28*(1-B33))</f>
        <v>15.395173076923076</v>
      </c>
      <c r="V28" s="4">
        <v>11</v>
      </c>
    </row>
    <row r="29" spans="1:22" x14ac:dyDescent="0.25">
      <c r="A29" t="s">
        <v>97</v>
      </c>
      <c r="B29">
        <v>1</v>
      </c>
      <c r="C29" s="4">
        <v>1.7</v>
      </c>
      <c r="D29" s="4">
        <v>3.25</v>
      </c>
      <c r="E29" s="3">
        <v>2.85</v>
      </c>
      <c r="F29" s="3">
        <v>14</v>
      </c>
      <c r="G29">
        <f>1-K29</f>
        <v>8.2500000000000018E-2</v>
      </c>
      <c r="H29">
        <f>0.5+D29</f>
        <v>3.75</v>
      </c>
      <c r="I29">
        <v>0.75</v>
      </c>
      <c r="J29">
        <v>1.5</v>
      </c>
      <c r="K29" s="3">
        <v>0.91749999999999998</v>
      </c>
      <c r="L29">
        <v>3</v>
      </c>
      <c r="M29" s="4">
        <v>4</v>
      </c>
      <c r="N29">
        <f>M29+L29+(E29*P29+F29*(1-P29))*C29+((E29-1)*P29+F29*(1-P29))*D29+H29*G29</f>
        <v>18.172719249999997</v>
      </c>
      <c r="O29" s="1">
        <v>7.5</v>
      </c>
      <c r="P29" s="3">
        <v>0.99990000000000001</v>
      </c>
      <c r="Q29">
        <f>(O29+B30*(1-P29))*B31 + 21/26</f>
        <v>4.1277423076923077</v>
      </c>
      <c r="R29">
        <f>O29*G29/(E29-1)+(1-K29)*G29/(E29-1)</f>
        <v>0.33813851351351359</v>
      </c>
      <c r="S29">
        <f>(R29)*B31</f>
        <v>0.14956126559251562</v>
      </c>
      <c r="T29">
        <f>M29+I29+(J29+D29)*(1-K29)+H29*G29</f>
        <v>5.4512499999999999</v>
      </c>
      <c r="U29">
        <f>B29*(N29+Q29*(1-B33))+(1-B29)*(T29+S29*(1-B33))</f>
        <v>22.300461557692305</v>
      </c>
      <c r="V29" s="4">
        <v>13</v>
      </c>
    </row>
    <row r="30" spans="1:22" x14ac:dyDescent="0.25">
      <c r="A30" t="s">
        <v>39</v>
      </c>
      <c r="B30">
        <v>62</v>
      </c>
    </row>
    <row r="31" spans="1:22" x14ac:dyDescent="0.25">
      <c r="A31" t="s">
        <v>107</v>
      </c>
      <c r="B31" s="4">
        <f>(4+21/12)/13</f>
        <v>0.44230769230769229</v>
      </c>
      <c r="D31" s="2" t="s">
        <v>190</v>
      </c>
    </row>
    <row r="32" spans="1:22" x14ac:dyDescent="0.25">
      <c r="A32" t="s">
        <v>15</v>
      </c>
      <c r="B32">
        <f xml:space="preserve"> ( V25*B25*P25+V26*B26*P26+V27*B27*P27+V28*B28*P28+V29*B29*P29 ) / (U25+U26+U27+U28+U29) * 60</f>
        <v>45.581159675032282</v>
      </c>
    </row>
    <row r="33" spans="1:23" x14ac:dyDescent="0.25">
      <c r="A33" t="s">
        <v>35</v>
      </c>
      <c r="B33">
        <f>IF(SUM(Q25:Q29) &gt; 0, 0, 1)</f>
        <v>0</v>
      </c>
    </row>
    <row r="35" spans="1:23" x14ac:dyDescent="0.25">
      <c r="A35" t="s">
        <v>191</v>
      </c>
      <c r="C35" s="2" t="s">
        <v>188</v>
      </c>
    </row>
    <row r="36" spans="1:23" x14ac:dyDescent="0.25">
      <c r="A36" t="s">
        <v>192</v>
      </c>
      <c r="B36">
        <v>1</v>
      </c>
      <c r="C36" s="4">
        <v>2.2999999999999998</v>
      </c>
      <c r="D36" s="4">
        <v>2.1</v>
      </c>
      <c r="E36" s="3">
        <v>3.11</v>
      </c>
      <c r="F36" s="3">
        <v>4.5</v>
      </c>
      <c r="G36">
        <f>1-K36</f>
        <v>0.27659999999999996</v>
      </c>
      <c r="H36">
        <f>0.5+D36</f>
        <v>2.6</v>
      </c>
      <c r="I36">
        <v>0.75</v>
      </c>
      <c r="J36">
        <v>1.5</v>
      </c>
      <c r="K36" s="3">
        <v>0.72340000000000004</v>
      </c>
      <c r="L36">
        <v>3</v>
      </c>
      <c r="M36" s="4">
        <v>6</v>
      </c>
      <c r="N36">
        <f>M36+L36+(E36*P36+F36*(1-P36))*C36+((E36-1)*P36+F36*(1-P36))*D36+H36*G36</f>
        <v>21.304803199999998</v>
      </c>
      <c r="O36" s="1">
        <v>17</v>
      </c>
      <c r="P36" s="3">
        <v>0.99980000000000002</v>
      </c>
      <c r="Q36">
        <f>(O36+B41*(1-P36))*B42</f>
        <v>9.596738461538461</v>
      </c>
      <c r="R36">
        <f>O36*G36/(E36-1)+(1-K36)*G36/(E36-1)</f>
        <v>2.2647903127962086</v>
      </c>
      <c r="S36">
        <f>(R36)*B42</f>
        <v>1.2775740226029895</v>
      </c>
      <c r="T36">
        <f>M36+I36+(J36+D36)*(1-K36)+H36*G36</f>
        <v>8.4649199999999993</v>
      </c>
      <c r="U36">
        <f>B36*(N36+Q36*(1-B44))+(1-B36)*(T36+S36*(1-B44))</f>
        <v>30.901541661538459</v>
      </c>
      <c r="V36" s="4">
        <v>22</v>
      </c>
    </row>
    <row r="37" spans="1:23" x14ac:dyDescent="0.25">
      <c r="A37" t="s">
        <v>154</v>
      </c>
      <c r="B37">
        <v>1</v>
      </c>
      <c r="C37" s="4">
        <v>2.2000000000000002</v>
      </c>
      <c r="D37" s="4">
        <v>2.5</v>
      </c>
      <c r="E37" s="3">
        <v>2.66</v>
      </c>
      <c r="F37" s="3">
        <v>2.66</v>
      </c>
      <c r="G37">
        <f>1-K37</f>
        <v>0.13370000000000004</v>
      </c>
      <c r="H37">
        <f>0.5+D37</f>
        <v>3</v>
      </c>
      <c r="I37">
        <v>0.75</v>
      </c>
      <c r="J37">
        <v>1.5</v>
      </c>
      <c r="K37" s="3">
        <v>0.86629999999999996</v>
      </c>
      <c r="L37">
        <v>3</v>
      </c>
      <c r="M37" s="4">
        <v>6</v>
      </c>
      <c r="N37">
        <f>M37+L37+(E37*P37+F37*(1-P37))*C37+((E37-1)*P37+F37*(1-P37))*D37+H37*G37</f>
        <v>19.403100000000002</v>
      </c>
      <c r="O37" s="1">
        <v>11.2</v>
      </c>
      <c r="P37" s="3">
        <v>1</v>
      </c>
      <c r="Q37">
        <f>(O37+B42*(1-P37))*B42</f>
        <v>6.3179487179487177</v>
      </c>
      <c r="R37">
        <f>O37*G37/(E37-1)+(1-K37)*G37/(E37-1)</f>
        <v>0.91284077710843381</v>
      </c>
      <c r="S37">
        <f>(R37)*B42</f>
        <v>0.51493582298424467</v>
      </c>
      <c r="T37">
        <f>M37+I37+(J37+D37)*(1-K37)+H37*G37</f>
        <v>7.6859000000000011</v>
      </c>
      <c r="U37">
        <f>B37*(N37+Q37*(1-B44))+(1-B37)*(T37+S37*(1-B44))</f>
        <v>25.721048717948719</v>
      </c>
      <c r="V37" s="4">
        <v>20</v>
      </c>
    </row>
    <row r="38" spans="1:23" x14ac:dyDescent="0.25">
      <c r="A38" t="s">
        <v>194</v>
      </c>
      <c r="B38">
        <v>1</v>
      </c>
      <c r="C38" s="4">
        <v>2.2000000000000002</v>
      </c>
      <c r="D38" s="4">
        <v>2.5</v>
      </c>
      <c r="E38" s="3">
        <v>3.95</v>
      </c>
      <c r="F38" s="3">
        <v>9.67</v>
      </c>
      <c r="G38">
        <f>1-K38</f>
        <v>0.1411</v>
      </c>
      <c r="H38">
        <f>0.5+D38</f>
        <v>3</v>
      </c>
      <c r="I38">
        <v>0.75</v>
      </c>
      <c r="J38">
        <v>1.5</v>
      </c>
      <c r="K38" s="3">
        <v>0.8589</v>
      </c>
      <c r="L38">
        <v>3</v>
      </c>
      <c r="M38" s="4">
        <v>6</v>
      </c>
      <c r="N38">
        <f>M38+L38+(E38*P38+F38*(1-P38))*C38+((E38-1)*P38+F38*(1-P38))*D38+H38*G38</f>
        <v>25.497115200000003</v>
      </c>
      <c r="O38" s="1">
        <v>12.5</v>
      </c>
      <c r="P38" s="3">
        <v>0.99970000000000003</v>
      </c>
      <c r="Q38">
        <f>(O38+B41*(1-P38))*B42</f>
        <v>7.0617743589743576</v>
      </c>
      <c r="R38">
        <f>O38*G38/(E38-1)+(1-K38)*G38/(E38-1)</f>
        <v>0.60463024067796611</v>
      </c>
      <c r="S38">
        <f>(R38)*B42</f>
        <v>0.34107346910039116</v>
      </c>
      <c r="T38">
        <f>M38+I38+(J38+D38)*(1-K38)+H38*G38</f>
        <v>7.7377000000000002</v>
      </c>
      <c r="U38">
        <f>B38*(N38+Q38*(1-B44))+(1-B38)*(T38+S38*(1-B44))</f>
        <v>32.558889558974357</v>
      </c>
      <c r="V38" s="4">
        <v>18</v>
      </c>
      <c r="W38" t="s">
        <v>195</v>
      </c>
    </row>
    <row r="39" spans="1:23" x14ac:dyDescent="0.25">
      <c r="A39" t="s">
        <v>193</v>
      </c>
      <c r="B39">
        <v>1</v>
      </c>
      <c r="C39" s="4">
        <v>2.2000000000000002</v>
      </c>
      <c r="D39" s="4">
        <v>3</v>
      </c>
      <c r="E39" s="3">
        <v>3.33</v>
      </c>
      <c r="F39" s="3">
        <v>10.14</v>
      </c>
      <c r="G39">
        <f>1-K39</f>
        <v>0.14829999999999999</v>
      </c>
      <c r="H39">
        <f>0.5+D39</f>
        <v>3.5</v>
      </c>
      <c r="I39">
        <v>0.75</v>
      </c>
      <c r="J39">
        <v>1.5</v>
      </c>
      <c r="K39" s="3">
        <v>0.85170000000000001</v>
      </c>
      <c r="L39">
        <v>3</v>
      </c>
      <c r="M39" s="4">
        <v>6</v>
      </c>
      <c r="N39">
        <f>M39+L39+(E39*P39+F39*(1-P39))*C39+((E39-1)*P39+F39*(1-P39))*D39+H39*G39</f>
        <v>24.084727999999998</v>
      </c>
      <c r="O39" s="1">
        <v>18.600000000000001</v>
      </c>
      <c r="P39" s="3">
        <v>0.99350000000000005</v>
      </c>
      <c r="Q39">
        <f>(O39+B40*(1-P39))*B42</f>
        <v>10.492307692307692</v>
      </c>
      <c r="R39">
        <f>O39*G39/(E39-1)+(1-K39)*G39/(E39-1)</f>
        <v>1.1932930858369097</v>
      </c>
      <c r="S39">
        <f>(R39)*B42</f>
        <v>0.67313968944646185</v>
      </c>
      <c r="T39">
        <f>M39+I39+(J39+D39)*(1-K39)+H39*G39</f>
        <v>7.9363999999999999</v>
      </c>
      <c r="U39">
        <f>B39*(N39+Q39*(1-B44))+(1-B39)*(T39+S39*(1-B44))</f>
        <v>34.577035692307689</v>
      </c>
      <c r="V39" s="4">
        <v>20</v>
      </c>
    </row>
    <row r="40" spans="1:23" x14ac:dyDescent="0.25">
      <c r="A40" t="s">
        <v>12</v>
      </c>
      <c r="B40">
        <v>0</v>
      </c>
      <c r="C40" s="4">
        <v>2.2999999999999998</v>
      </c>
      <c r="D40" s="4">
        <v>2.6</v>
      </c>
      <c r="E40" s="3">
        <v>3.57</v>
      </c>
      <c r="F40" s="3">
        <v>4.53</v>
      </c>
      <c r="G40">
        <f>1-K40</f>
        <v>0.3095</v>
      </c>
      <c r="H40">
        <f>0.5+D40</f>
        <v>3.1</v>
      </c>
      <c r="I40">
        <v>0.75</v>
      </c>
      <c r="J40">
        <v>1.5</v>
      </c>
      <c r="K40" s="3">
        <v>0.6905</v>
      </c>
      <c r="L40">
        <v>3</v>
      </c>
      <c r="M40" s="4">
        <v>6</v>
      </c>
      <c r="N40">
        <f>M40+L40+(E40*P40+F40*(1-P40))*C40+((E40-1)*P40+F40*(1-P40))*D40+H40*G40</f>
        <v>29.488298800000003</v>
      </c>
      <c r="O40" s="1">
        <v>43</v>
      </c>
      <c r="P40" s="3">
        <v>0.36530000000000001</v>
      </c>
      <c r="Q40">
        <f>(O40+B41*(1-P40))*B42 + 21/26</f>
        <v>47.262328205128213</v>
      </c>
      <c r="R40">
        <f>O40*G40/(E40-1)+(1-K40)*G40/(E40-1)</f>
        <v>5.2156771400778217</v>
      </c>
      <c r="S40">
        <f>(R40)*B42</f>
        <v>2.9421768482490274</v>
      </c>
      <c r="T40">
        <f>M40+I40+(J40+D40)*(1-K40)+H40*G40</f>
        <v>8.9784000000000006</v>
      </c>
      <c r="U40">
        <f>B40*(N40+Q40*(1-B44))+(1-B40)*(T40+S40*(1-B44))</f>
        <v>11.920576848249027</v>
      </c>
      <c r="V40" s="4">
        <v>28</v>
      </c>
    </row>
    <row r="41" spans="1:23" x14ac:dyDescent="0.25">
      <c r="A41" t="s">
        <v>39</v>
      </c>
      <c r="B41">
        <v>62</v>
      </c>
    </row>
    <row r="42" spans="1:23" x14ac:dyDescent="0.25">
      <c r="A42" t="s">
        <v>107</v>
      </c>
      <c r="B42" s="4">
        <f>(4+40/12)/13</f>
        <v>0.5641025641025641</v>
      </c>
      <c r="D42" s="2" t="s">
        <v>190</v>
      </c>
    </row>
    <row r="43" spans="1:23" x14ac:dyDescent="0.25">
      <c r="A43" t="s">
        <v>15</v>
      </c>
      <c r="B43">
        <f xml:space="preserve"> ( V36*B36*P36+V37*B37*P37+V38*B38*P38+V39*B39*P39+V40*B40*P40 ) / (U36+U37+U38+U39+U40) * 60</f>
        <v>35.315772772735684</v>
      </c>
    </row>
    <row r="44" spans="1:23" x14ac:dyDescent="0.25">
      <c r="A44" t="s">
        <v>35</v>
      </c>
      <c r="B44">
        <f>IF(SUM(Q36:Q40) &gt; 0, 0, 1)</f>
        <v>0</v>
      </c>
    </row>
    <row r="46" spans="1:23" x14ac:dyDescent="0.25">
      <c r="A46" t="s">
        <v>191</v>
      </c>
      <c r="C46" s="2" t="s">
        <v>148</v>
      </c>
    </row>
    <row r="47" spans="1:23" x14ac:dyDescent="0.25">
      <c r="A47" t="s">
        <v>192</v>
      </c>
      <c r="B47">
        <v>1</v>
      </c>
      <c r="C47" s="4">
        <v>2.2999999999999998</v>
      </c>
      <c r="D47" s="4">
        <v>2.1</v>
      </c>
      <c r="E47" s="3">
        <v>3.11</v>
      </c>
      <c r="F47" s="3">
        <v>3.11</v>
      </c>
      <c r="G47">
        <f>1-K47</f>
        <v>0.27659999999999996</v>
      </c>
      <c r="H47">
        <f>0.5+D47</f>
        <v>2.6</v>
      </c>
      <c r="I47">
        <v>0.75</v>
      </c>
      <c r="J47">
        <v>1.5</v>
      </c>
      <c r="K47" s="3">
        <v>0.72340000000000004</v>
      </c>
      <c r="L47">
        <v>3</v>
      </c>
      <c r="M47" s="4">
        <v>6</v>
      </c>
      <c r="N47">
        <f>M47+L47+(E47*P47+F47*(1-P47))*C47+((E47-1)*P47+F47*(1-P47))*D47+H47*G47</f>
        <v>21.303579999999997</v>
      </c>
      <c r="O47" s="1">
        <v>6.3</v>
      </c>
      <c r="P47" s="3">
        <v>0.99980000000000002</v>
      </c>
      <c r="Q47">
        <f>(O47+B52*(1-P47))*B53</f>
        <v>3.5608410256410248</v>
      </c>
      <c r="R47">
        <f>O47*G47/(E47-1)+(1-K47)*G47/(E47-1)</f>
        <v>0.86212680568720357</v>
      </c>
      <c r="S47">
        <f>(R47)*B53</f>
        <v>0.48632794166970456</v>
      </c>
      <c r="T47">
        <f>M47+I47+(J47+D47)*(1-K47)+H47*G47</f>
        <v>8.4649199999999993</v>
      </c>
      <c r="U47">
        <f>B47*(N47+Q47*(1-B55))+(1-B47)*(T47+S47*(1-B55))</f>
        <v>24.864421025641022</v>
      </c>
      <c r="V47" s="4">
        <v>22</v>
      </c>
    </row>
    <row r="48" spans="1:23" x14ac:dyDescent="0.25">
      <c r="A48" t="s">
        <v>154</v>
      </c>
      <c r="B48">
        <v>1</v>
      </c>
      <c r="C48" s="4">
        <v>2.2000000000000002</v>
      </c>
      <c r="D48" s="4">
        <v>2.5</v>
      </c>
      <c r="E48" s="3">
        <v>2.66</v>
      </c>
      <c r="F48" s="3">
        <v>2.66</v>
      </c>
      <c r="G48">
        <f>1-K48</f>
        <v>0.13370000000000004</v>
      </c>
      <c r="H48">
        <f>0.5+D48</f>
        <v>3</v>
      </c>
      <c r="I48">
        <v>0.75</v>
      </c>
      <c r="J48">
        <v>1.5</v>
      </c>
      <c r="K48" s="3">
        <v>0.86629999999999996</v>
      </c>
      <c r="L48">
        <v>3</v>
      </c>
      <c r="M48" s="4">
        <v>6</v>
      </c>
      <c r="N48">
        <f>M48+L48+(E48*P48+F48*(1-P48))*C48+((E48-1)*P48+F48*(1-P48))*D48+H48*G48</f>
        <v>19.403100000000002</v>
      </c>
      <c r="O48" s="1">
        <v>4.5</v>
      </c>
      <c r="P48" s="3">
        <v>1</v>
      </c>
      <c r="Q48">
        <f>(O48+B53*(1-P48))*B53</f>
        <v>2.5384615384615383</v>
      </c>
      <c r="R48">
        <f>O48*G48/(E48-1)+(1-K48)*G48/(E48-1)</f>
        <v>0.37320824698795191</v>
      </c>
      <c r="S48">
        <f>(R48)*B53</f>
        <v>0.21052772907012671</v>
      </c>
      <c r="T48">
        <f>M48+I48+(J48+D48)*(1-K48)+H48*G48</f>
        <v>7.6859000000000011</v>
      </c>
      <c r="U48">
        <f>B48*(N48+Q48*(1-B55))+(1-B48)*(T48+S48*(1-B55))</f>
        <v>21.941561538461542</v>
      </c>
      <c r="V48" s="4">
        <v>20</v>
      </c>
    </row>
    <row r="49" spans="1:23" x14ac:dyDescent="0.25">
      <c r="A49" t="s">
        <v>194</v>
      </c>
      <c r="B49">
        <v>1</v>
      </c>
      <c r="C49" s="4">
        <v>2.2000000000000002</v>
      </c>
      <c r="D49" s="4">
        <v>2.5</v>
      </c>
      <c r="E49" s="3">
        <v>3.94</v>
      </c>
      <c r="F49" s="3">
        <v>11</v>
      </c>
      <c r="G49">
        <f>1-K49</f>
        <v>0.1411</v>
      </c>
      <c r="H49">
        <f>0.5+D49</f>
        <v>3</v>
      </c>
      <c r="I49">
        <v>0.75</v>
      </c>
      <c r="J49">
        <v>1.5</v>
      </c>
      <c r="K49" s="3">
        <v>0.8589</v>
      </c>
      <c r="L49">
        <v>3</v>
      </c>
      <c r="M49" s="4">
        <v>6</v>
      </c>
      <c r="N49">
        <f>M49+L49+(E49*P49+F49*(1-P49))*C49+((E49-1)*P49+F49*(1-P49))*D49+H49*G49</f>
        <v>25.452004599999999</v>
      </c>
      <c r="O49" s="1">
        <v>10.1</v>
      </c>
      <c r="P49" s="3">
        <v>0.99970000000000003</v>
      </c>
      <c r="Q49">
        <f>(O49+B52*(1-P49))*B53</f>
        <v>5.7079282051282032</v>
      </c>
      <c r="R49">
        <f>O49*G49/(E49-1)+(1-K49)*G49/(E49-1)</f>
        <v>0.49150313265306117</v>
      </c>
      <c r="S49">
        <f>(R49)*B53</f>
        <v>0.27725817739403452</v>
      </c>
      <c r="T49">
        <f>M49+I49+(J49+D49)*(1-K49)+H49*G49</f>
        <v>7.7377000000000002</v>
      </c>
      <c r="U49">
        <f>B49*(N49+Q49*(1-B55))+(1-B49)*(T49+S49*(1-B55))</f>
        <v>31.1599328051282</v>
      </c>
      <c r="V49" s="4">
        <v>18</v>
      </c>
      <c r="W49" t="s">
        <v>195</v>
      </c>
    </row>
    <row r="50" spans="1:23" x14ac:dyDescent="0.25">
      <c r="A50" t="s">
        <v>193</v>
      </c>
      <c r="B50">
        <v>1</v>
      </c>
      <c r="C50" s="4">
        <v>2.2000000000000002</v>
      </c>
      <c r="D50" s="4">
        <v>3</v>
      </c>
      <c r="E50" s="3">
        <v>3.39</v>
      </c>
      <c r="F50" s="3">
        <v>3.39</v>
      </c>
      <c r="G50">
        <f>1-K50</f>
        <v>0.14829999999999999</v>
      </c>
      <c r="H50">
        <f>0.5+D50</f>
        <v>3.5</v>
      </c>
      <c r="I50">
        <v>0.75</v>
      </c>
      <c r="J50">
        <v>1.5</v>
      </c>
      <c r="K50" s="3">
        <v>0.85170000000000001</v>
      </c>
      <c r="L50">
        <v>3</v>
      </c>
      <c r="M50" s="4">
        <v>6</v>
      </c>
      <c r="N50">
        <f>M50+L50+(E50*P50+F50*(1-P50))*C50+((E50-1)*P50+F50*(1-P50))*D50+H50*G50</f>
        <v>24.14705</v>
      </c>
      <c r="O50" s="1">
        <v>9.1999999999999993</v>
      </c>
      <c r="P50" s="3">
        <v>1</v>
      </c>
      <c r="Q50">
        <f>(O50+B51*(1-P50))*B53</f>
        <v>5.1897435897435891</v>
      </c>
      <c r="R50">
        <f>O50*G50/(E50-1)+(1-K50)*G50/(E50-1)</f>
        <v>0.58006397071129689</v>
      </c>
      <c r="S50">
        <f>(R50)*B53</f>
        <v>0.32721557322175721</v>
      </c>
      <c r="T50">
        <f>M50+I50+(J50+D50)*(1-K50)+H50*G50</f>
        <v>7.9363999999999999</v>
      </c>
      <c r="U50">
        <f>B50*(N50+Q50*(1-B55))+(1-B50)*(T50+S50*(1-B55))</f>
        <v>29.336793589743589</v>
      </c>
      <c r="V50" s="4">
        <v>20</v>
      </c>
    </row>
    <row r="51" spans="1:23" x14ac:dyDescent="0.25">
      <c r="A51" t="s">
        <v>12</v>
      </c>
      <c r="B51">
        <v>0</v>
      </c>
      <c r="C51" s="4">
        <v>2.2999999999999998</v>
      </c>
      <c r="D51" s="4">
        <v>2.6</v>
      </c>
      <c r="E51" s="3">
        <v>3.93</v>
      </c>
      <c r="F51" s="3">
        <v>5.37</v>
      </c>
      <c r="G51">
        <f>1-K51</f>
        <v>0.3095</v>
      </c>
      <c r="H51">
        <f>0.5+D51</f>
        <v>3.1</v>
      </c>
      <c r="I51">
        <v>0.75</v>
      </c>
      <c r="J51">
        <v>1.5</v>
      </c>
      <c r="K51" s="3">
        <v>0.6905</v>
      </c>
      <c r="L51">
        <v>3</v>
      </c>
      <c r="M51" s="4">
        <v>6</v>
      </c>
      <c r="N51">
        <f>M51+L51+(E51*P51+F51*(1-P51))*C51+((E51-1)*P51+F51*(1-P51))*D51+H51*G51</f>
        <v>31.775650799999998</v>
      </c>
      <c r="O51" s="1">
        <v>41.4</v>
      </c>
      <c r="P51" s="3">
        <v>0.4657</v>
      </c>
      <c r="Q51">
        <f>(O51+B52*(1-P51))*B53 + 21/26</f>
        <v>42.848338461538461</v>
      </c>
      <c r="R51">
        <f>O51*G51/(E51-1)+(1-K51)*G51/(E51-1)</f>
        <v>4.4058328498293511</v>
      </c>
      <c r="S51">
        <f>(R51)*B53</f>
        <v>2.4853416075960442</v>
      </c>
      <c r="T51">
        <f>M51+I51+(J51+D51)*(1-K51)+H51*G51</f>
        <v>8.9784000000000006</v>
      </c>
      <c r="U51">
        <f>B51*(N51+Q51*(1-B55))+(1-B51)*(T51+S51*(1-B55))</f>
        <v>11.463741607596045</v>
      </c>
      <c r="V51" s="4">
        <v>28</v>
      </c>
    </row>
    <row r="52" spans="1:23" x14ac:dyDescent="0.25">
      <c r="A52" t="s">
        <v>39</v>
      </c>
      <c r="B52">
        <v>62</v>
      </c>
    </row>
    <row r="53" spans="1:23" x14ac:dyDescent="0.25">
      <c r="A53" t="s">
        <v>107</v>
      </c>
      <c r="B53" s="4">
        <f>(4+40/12)/13</f>
        <v>0.5641025641025641</v>
      </c>
      <c r="D53" s="2" t="s">
        <v>190</v>
      </c>
    </row>
    <row r="54" spans="1:23" x14ac:dyDescent="0.25">
      <c r="A54" t="s">
        <v>15</v>
      </c>
      <c r="B54">
        <f xml:space="preserve"> ( V47*B47*P47+V48*B48*P48+V49*B49*P49+V50*B50*P50+V51*B51*P51 ) / (U47+U48+U49+U50+U51) * 60</f>
        <v>40.410502941736532</v>
      </c>
    </row>
    <row r="55" spans="1:23" x14ac:dyDescent="0.25">
      <c r="A55" t="s">
        <v>35</v>
      </c>
      <c r="B55">
        <f>IF(SUM(Q47:Q51) &gt; 0, 0, 1)</f>
        <v>0</v>
      </c>
    </row>
    <row r="57" spans="1:23" x14ac:dyDescent="0.25">
      <c r="A57" t="s">
        <v>197</v>
      </c>
    </row>
    <row r="58" spans="1:23" x14ac:dyDescent="0.25">
      <c r="A58" t="s">
        <v>201</v>
      </c>
    </row>
    <row r="59" spans="1:23" x14ac:dyDescent="0.25">
      <c r="A59" t="s">
        <v>198</v>
      </c>
    </row>
    <row r="60" spans="1:23" x14ac:dyDescent="0.25">
      <c r="A60" t="s">
        <v>199</v>
      </c>
    </row>
    <row r="61" spans="1:23" x14ac:dyDescent="0.25">
      <c r="A61" t="s">
        <v>200</v>
      </c>
    </row>
    <row r="62" spans="1:23" x14ac:dyDescent="0.25">
      <c r="A62" t="s">
        <v>202</v>
      </c>
    </row>
    <row r="64" spans="1:23" x14ac:dyDescent="0.25">
      <c r="D64" s="2"/>
    </row>
    <row r="69" spans="3:4" x14ac:dyDescent="0.25">
      <c r="C69" s="2"/>
    </row>
    <row r="76" spans="3:4" x14ac:dyDescent="0.25">
      <c r="D76" s="2"/>
    </row>
    <row r="80" spans="3:4" x14ac:dyDescent="0.25">
      <c r="C80" s="2"/>
    </row>
    <row r="87" spans="4:4" x14ac:dyDescent="0.25">
      <c r="D87" s="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Lv 16-17</vt:lpstr>
      <vt:lpstr>Lv 5-6</vt:lpstr>
      <vt:lpstr>Lv 7-8</vt:lpstr>
      <vt:lpstr>Lv 13-15</vt:lpstr>
      <vt:lpstr>Lv 12-13 (segmented)</vt:lpstr>
      <vt:lpstr>Lv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James Worhatch</dc:creator>
  <cp:lastModifiedBy>Richard James Worhatch</cp:lastModifiedBy>
  <dcterms:created xsi:type="dcterms:W3CDTF">2014-05-30T14:16:26Z</dcterms:created>
  <dcterms:modified xsi:type="dcterms:W3CDTF">2014-06-05T18:36:26Z</dcterms:modified>
</cp:coreProperties>
</file>